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05"/>
  <workbookPr/>
  <mc:AlternateContent xmlns:mc="http://schemas.openxmlformats.org/markup-compatibility/2006">
    <mc:Choice Requires="x15">
      <x15ac:absPath xmlns:x15ac="http://schemas.microsoft.com/office/spreadsheetml/2010/11/ac" url="https://gencat.sharepoint.com/sites/ParticipacioCiutadana/Documents compartits/AG_N0036_SGQD_SP/U2200_Àrea Recerca/U2200_Avaluacio/Processos partic/Plantilles/"/>
    </mc:Choice>
  </mc:AlternateContent>
  <xr:revisionPtr revIDLastSave="0" documentId="11_548F9EEAE17072502B4BF712DA0173B70206B0A2" xr6:coauthVersionLast="45" xr6:coauthVersionMax="45" xr10:uidLastSave="{00000000-0000-0000-0000-000000000000}"/>
  <bookViews>
    <workbookView xWindow="0" yWindow="0" windowWidth="24000" windowHeight="9000" xr2:uid="{00000000-000D-0000-FFFF-FFFF00000000}"/>
  </bookViews>
  <sheets>
    <sheet name="Dades Proces" sheetId="8" r:id="rId1"/>
    <sheet name="Perfil participants" sheetId="17" r:id="rId2"/>
    <sheet name="Avaluació" sheetId="19" r:id="rId3"/>
    <sheet name="Munic 20200617" sheetId="15" state="hidden" r:id="rId4"/>
  </sheets>
  <externalReferences>
    <externalReference r:id="rId5"/>
    <externalReference r:id="rId6"/>
  </externalReferences>
  <definedNames>
    <definedName name="_xlnm._FilterDatabase" localSheetId="0" hidden="1">'Dades Proces'!$A$1:$AS$189</definedName>
    <definedName name="Lleida" localSheetId="2">#REF!</definedName>
    <definedName name="Lleida">#REF!</definedName>
    <definedName name="Lleida__AT05" localSheetId="2">#REF!</definedName>
    <definedName name="Lleida__AT05">#REF!</definedName>
    <definedName name="Lloc_naixement" localSheetId="2">#REF!</definedName>
    <definedName name="Lloc_naixement" localSheetId="0">#REF!</definedName>
    <definedName name="Lloc_naixement">#REF!</definedName>
    <definedName name="Nom_taller" localSheetId="2">#REF!</definedName>
    <definedName name="Nom_taller" localSheetId="0">#REF!</definedName>
    <definedName name="Nom_taller">#REF!</definedName>
    <definedName name="Participacio_associacio" localSheetId="2">#REF!</definedName>
    <definedName name="Participacio_associacio" localSheetId="0">#REF!</definedName>
    <definedName name="Participacio_associacio">#REF!</definedName>
    <definedName name="Q11_1" localSheetId="0">#REF!</definedName>
    <definedName name="Q11_1">[1]Desplegables!$L$2:$L$6</definedName>
    <definedName name="Q11_1b">[2]Desplegables!$L$2:$L$6</definedName>
    <definedName name="Sexe" localSheetId="2">#REF!</definedName>
    <definedName name="Sexe" localSheetId="0">#REF!</definedName>
    <definedName name="Sexe">#REF!</definedName>
    <definedName name="Situacio_laboral" localSheetId="2">#REF!</definedName>
    <definedName name="Situacio_laboral" localSheetId="0">#REF!</definedName>
    <definedName name="Situacio_laboral">#REF!</definedName>
    <definedName name="Vincle_laboral" localSheetId="2">#REF!</definedName>
    <definedName name="Vincle_laboral" localSheetId="0">#REF!</definedName>
    <definedName name="Vincle_laboral">#REF!</definedName>
  </definedNames>
  <calcPr calcId="191028" calcCompleted="0"/>
  <pivotCaches>
    <pivotCache cacheId="1925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7" l="1"/>
  <c r="B43" i="17"/>
  <c r="C43" i="17"/>
  <c r="D43" i="17"/>
  <c r="A44" i="17"/>
  <c r="B44" i="17"/>
  <c r="C44" i="17"/>
  <c r="D44" i="17"/>
  <c r="A39" i="17"/>
  <c r="B39" i="17"/>
  <c r="C39" i="17"/>
  <c r="D39" i="17"/>
  <c r="A40" i="17"/>
  <c r="B40" i="17"/>
  <c r="C40" i="17"/>
  <c r="D40" i="17"/>
  <c r="A41" i="17"/>
  <c r="B41" i="17"/>
  <c r="C41" i="17"/>
  <c r="D41" i="17"/>
  <c r="A42" i="17"/>
  <c r="B42" i="17"/>
  <c r="C42" i="17"/>
  <c r="D42" i="17"/>
  <c r="M188" i="19"/>
  <c r="M191" i="19"/>
  <c r="M193" i="19"/>
  <c r="M142" i="19"/>
  <c r="Q140" i="19"/>
  <c r="P138" i="19"/>
  <c r="N85" i="19"/>
  <c r="P83" i="19"/>
  <c r="M82" i="19"/>
  <c r="O80" i="19"/>
  <c r="P45" i="19"/>
  <c r="N44" i="19"/>
  <c r="Q42" i="19"/>
  <c r="M41" i="19"/>
  <c r="O16" i="19"/>
  <c r="Q14" i="19"/>
  <c r="P16" i="19"/>
  <c r="Q141" i="19"/>
  <c r="N140" i="19"/>
  <c r="Q138" i="19"/>
  <c r="M85" i="19"/>
  <c r="O83" i="19"/>
  <c r="Q81" i="19"/>
  <c r="N80" i="19"/>
  <c r="O45" i="19"/>
  <c r="M44" i="19"/>
  <c r="O42" i="19"/>
  <c r="Q17" i="19"/>
  <c r="N16" i="19"/>
  <c r="P14" i="19"/>
  <c r="P139" i="19"/>
  <c r="Q84" i="19"/>
  <c r="P80" i="19"/>
  <c r="O44" i="19"/>
  <c r="O17" i="19"/>
  <c r="O142" i="19"/>
  <c r="P140" i="19"/>
  <c r="N139" i="19"/>
  <c r="Q85" i="19"/>
  <c r="M84" i="19"/>
  <c r="O82" i="19"/>
  <c r="Q80" i="19"/>
  <c r="N46" i="19"/>
  <c r="P44" i="19"/>
  <c r="M43" i="19"/>
  <c r="O41" i="19"/>
  <c r="Q16" i="19"/>
  <c r="N15" i="19"/>
  <c r="N142" i="19"/>
  <c r="M139" i="19"/>
  <c r="Q83" i="19"/>
  <c r="O81" i="19"/>
  <c r="N45" i="19"/>
  <c r="M42" i="19"/>
  <c r="Q15" i="19"/>
  <c r="M187" i="19"/>
  <c r="M190" i="19"/>
  <c r="M192" i="19"/>
  <c r="M189" i="19"/>
  <c r="Q142" i="19"/>
  <c r="N141" i="19"/>
  <c r="Q139" i="19"/>
  <c r="M138" i="19"/>
  <c r="O84" i="19"/>
  <c r="Q82" i="19"/>
  <c r="N81" i="19"/>
  <c r="O46" i="19"/>
  <c r="M45" i="19"/>
  <c r="O43" i="19"/>
  <c r="P41" i="19"/>
  <c r="N17" i="19"/>
  <c r="P15" i="19"/>
  <c r="M14" i="19"/>
  <c r="P142" i="19"/>
  <c r="M141" i="19"/>
  <c r="O139" i="19"/>
  <c r="P85" i="19"/>
  <c r="N84" i="19"/>
  <c r="P82" i="19"/>
  <c r="M81" i="19"/>
  <c r="Q46" i="19"/>
  <c r="Q44" i="19"/>
  <c r="N43" i="19"/>
  <c r="Q41" i="19"/>
  <c r="M17" i="19"/>
  <c r="O15" i="19"/>
  <c r="O141" i="19"/>
  <c r="N138" i="19"/>
  <c r="M83" i="19"/>
  <c r="M46" i="19"/>
  <c r="P42" i="19"/>
  <c r="M15" i="19"/>
  <c r="P141" i="19"/>
  <c r="M140" i="19"/>
  <c r="O138" i="19"/>
  <c r="P84" i="19"/>
  <c r="N83" i="19"/>
  <c r="P81" i="19"/>
  <c r="M80" i="19"/>
  <c r="Q45" i="19"/>
  <c r="Q43" i="19"/>
  <c r="N42" i="19"/>
  <c r="P17" i="19"/>
  <c r="M16" i="19"/>
  <c r="O14" i="19"/>
  <c r="O140" i="19"/>
  <c r="O85" i="19"/>
  <c r="N82" i="19"/>
  <c r="P46" i="19"/>
  <c r="P43" i="19"/>
  <c r="N41" i="19"/>
  <c r="N14" i="19"/>
  <c r="M194" i="19" l="1"/>
  <c r="N187" i="19" s="1"/>
  <c r="N193" i="19"/>
  <c r="N192" i="19"/>
  <c r="N190" i="19"/>
  <c r="B37" i="17"/>
  <c r="B38" i="17"/>
  <c r="B36" i="17"/>
  <c r="A37" i="17"/>
  <c r="C37" i="17"/>
  <c r="D37" i="17"/>
  <c r="A38" i="17"/>
  <c r="C38" i="17"/>
  <c r="D38" i="17"/>
  <c r="B35" i="17"/>
  <c r="C35" i="17"/>
  <c r="D35" i="17"/>
  <c r="C36" i="17"/>
  <c r="D36" i="17"/>
  <c r="A36" i="17"/>
  <c r="N188" i="19" l="1"/>
  <c r="N191" i="19"/>
  <c r="N189" i="19"/>
  <c r="N194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" authorId="0" shapeId="0" xr:uid="{00000000-0006-0000-0000-000001000000}">
      <text>
        <r>
          <rPr>
            <sz val="11"/>
            <color rgb="FF000000"/>
            <rFont val="Calibri"/>
            <family val="2"/>
          </rPr>
          <t xml:space="preserve">Gutiérrez Fernández, Manuel:
Identifica el qüestionari de forma individual. Cal incloure un codi identificador del procés participatiu, de la sessió i un codi identificador del qüestionari en concret. Per exemple: SLT_BCN_001, el SLT, identificaria el procés participatiu de Salut, BCN identificaria la sessió a Barcelona i el 001 el qüestionari número 1.
</t>
        </r>
      </text>
    </comment>
    <comment ref="D1" authorId="0" shapeId="0" xr:uid="{00000000-0006-0000-0000-000002000000}">
      <text>
        <r>
          <rPr>
            <sz val="11"/>
            <color rgb="FF000000"/>
            <rFont val="Calibri"/>
            <family val="2"/>
          </rPr>
          <t>Gutiérrez Fernández, Manuel:
En aquest punt cal substituir el nom del debat pel taller participatiu en el que s'insereix la sessió. Per exemple, si es fan 3 tallers participatius a Barcelona, Tortosa i Girona, caldrà incloure aquest elements i eliminar la resta.
Per disposar del llistat desplegable, cal introduir els noms dels tallers previament als desplegables.</t>
        </r>
      </text>
    </comment>
    <comment ref="K1" authorId="0" shapeId="0" xr:uid="{00000000-0006-0000-0000-000003000000}">
      <text>
        <r>
          <rPr>
            <sz val="11"/>
            <color rgb="FF000000"/>
            <rFont val="Calibri"/>
            <family val="2"/>
          </rPr>
          <t>Gutiérrez Fernández, Manuel:
Fa referència al municipi de residència del  o la participant.</t>
        </r>
      </text>
    </comment>
    <comment ref="O1" authorId="0" shapeId="0" xr:uid="{00000000-0006-0000-0000-000004000000}">
      <text>
        <r>
          <rPr>
            <sz val="11"/>
            <color rgb="FF000000"/>
            <rFont val="Calibri"/>
            <family val="2"/>
          </rPr>
          <t>Gutiérrez Fernández, Manuel:
Cal donar només una resposta: l'activitat laboral o professional a la que es destinen més hores. Podeu consultar al manual d'ajuda si hi ha cap dubte de com classificar l'activitat. El "Tercer sector" es classificaria a "Salut, educació i serveis socials".
https://www.idescat.cat/Classif/Classif?TC=5&amp;V0=1&amp;V1=87&amp;V2=1</t>
        </r>
      </text>
    </comment>
    <comment ref="Q1" authorId="0" shapeId="0" xr:uid="{00000000-0006-0000-0000-000005000000}">
      <text>
        <r>
          <rPr>
            <sz val="11"/>
            <color rgb="FF000000"/>
            <rFont val="Calibri"/>
            <family val="2"/>
          </rPr>
          <t>Gutiérrez Fernández, Manuel:
Només cal marcar el nivell màxim d'estudis assolits.
https://www.idescat.cat/pub/?id=aec&amp;n=765&amp;m=m</t>
        </r>
      </text>
    </comment>
  </commentList>
</comments>
</file>

<file path=xl/sharedStrings.xml><?xml version="1.0" encoding="utf-8"?>
<sst xmlns="http://schemas.openxmlformats.org/spreadsheetml/2006/main" count="3132" uniqueCount="1095">
  <si>
    <t>ANY</t>
  </si>
  <si>
    <t>Num_registre_ID</t>
  </si>
  <si>
    <t>Nom_proces_participatiu</t>
  </si>
  <si>
    <t>Q05_Nom_Taller</t>
  </si>
  <si>
    <t>Q01_Sexe</t>
  </si>
  <si>
    <t>Q02_Edat</t>
  </si>
  <si>
    <t>Q03_Discapacitat</t>
  </si>
  <si>
    <t>Q04a_Tipus discapacitat</t>
  </si>
  <si>
    <t>Q04b_Percentatge</t>
  </si>
  <si>
    <t>Q06_Lloc_naixement</t>
  </si>
  <si>
    <t>Q07_Municipi_residència</t>
  </si>
  <si>
    <t>Àmbit_territorialQ5</t>
  </si>
  <si>
    <t>Q08_Situació_laboral</t>
  </si>
  <si>
    <t>Q09_Vincle_laboral</t>
  </si>
  <si>
    <t>Q10a_Sector_activitat</t>
  </si>
  <si>
    <t>Q10b_Altres_Sector_activitat</t>
  </si>
  <si>
    <t>Q11_ Nivell_formatiu</t>
  </si>
  <si>
    <t>Q12a_ Vincle_associatiu</t>
  </si>
  <si>
    <t>Q12b_Altres_Vincle_associatiu</t>
  </si>
  <si>
    <t>Q13_01_Importancia_tema</t>
  </si>
  <si>
    <t>Q13_02_Claretat_Obj_sessio</t>
  </si>
  <si>
    <t>Q13_03_Antelació_convocatòria</t>
  </si>
  <si>
    <t>Q13_04_Materials_info_clars_i_accessibles</t>
  </si>
  <si>
    <t>Q13_05_Perspectiva_gènere</t>
  </si>
  <si>
    <t>Q13_06_Dinamica_treball</t>
  </si>
  <si>
    <t>Q13_07_Opinions_representades</t>
  </si>
  <si>
    <t>Q13_08_Horaris_adequats</t>
  </si>
  <si>
    <t>Q13_09_Espais_Fisics_adequats</t>
  </si>
  <si>
    <t>Q13_10_Nivell_participacio</t>
  </si>
  <si>
    <t>Q13_11_Professionalitat_dinamitzadors</t>
  </si>
  <si>
    <t>Q13_12_Aspecte_a_millorar</t>
  </si>
  <si>
    <t>Q13_13_Resultats_assolits_i_opinio</t>
  </si>
  <si>
    <t>Q13_14_Assolit_conclusions_concretes</t>
  </si>
  <si>
    <t>Q13_15_Millora_relació_Admcio</t>
  </si>
  <si>
    <t>Q13_16_Increment_xarxa_relacio</t>
  </si>
  <si>
    <t>Q13_17_Aportacions_Adients_objectius</t>
  </si>
  <si>
    <t>Q13_18_Interes_participar_processos</t>
  </si>
  <si>
    <t>Q13_19_Satisfaccio_resultats_sessio</t>
  </si>
  <si>
    <t>Q13_20_Satisfaccio_participacio_personal</t>
  </si>
  <si>
    <t>Q13_21_Implicacio_participacio_participants</t>
  </si>
  <si>
    <t>Q13_22_Assoliment_objectius</t>
  </si>
  <si>
    <t>Q13_23_Aprenentatge</t>
  </si>
  <si>
    <t>Q14a_Coneixement_convocatòria</t>
  </si>
  <si>
    <t>Q14b_Coneixement_altres</t>
  </si>
  <si>
    <t>Q15_Comentaris</t>
  </si>
  <si>
    <t>1. Participants per sexe</t>
  </si>
  <si>
    <t>Etiquetes de fila</t>
  </si>
  <si>
    <t>Recompte de ANY</t>
  </si>
  <si>
    <t>Total general</t>
  </si>
  <si>
    <t>2. Participants per edat i sexe</t>
  </si>
  <si>
    <t>Etiquetes de columna</t>
  </si>
  <si>
    <t>3. Discapacitat</t>
  </si>
  <si>
    <t>4. Discapacitat tipus</t>
  </si>
  <si>
    <t>5. Lloc de naixement</t>
  </si>
  <si>
    <t>4. Àmbit del municipi de residència</t>
  </si>
  <si>
    <t>5. Activitat</t>
  </si>
  <si>
    <t>6. Sector d'activitat econòmica</t>
  </si>
  <si>
    <t>(Múltiples elements)</t>
  </si>
  <si>
    <t>7. Formació reglada: titulació màxima assolida</t>
  </si>
  <si>
    <t>Sobre la preparació de la sessió</t>
  </si>
  <si>
    <t>13.1 El tema de la sessió em sembla important</t>
  </si>
  <si>
    <t>(en blanc)</t>
  </si>
  <si>
    <t>13.2 Els objectius de la sessió han estat clars des del principi</t>
  </si>
  <si>
    <t>MOLT</t>
  </si>
  <si>
    <t>BASTANT</t>
  </si>
  <si>
    <t>POC</t>
  </si>
  <si>
    <t>GENS</t>
  </si>
  <si>
    <t>NC</t>
  </si>
  <si>
    <t>Objectius clars</t>
  </si>
  <si>
    <t>Antel·lació convocatòria</t>
  </si>
  <si>
    <t>Material accessibles</t>
  </si>
  <si>
    <t>13.3 La convocatòria i la informació sobre la sessió s’ha enviat amb prou antelació</t>
  </si>
  <si>
    <t>Material perspectiva gènere</t>
  </si>
  <si>
    <t>13.4 Els materials d’informació previs han estat clars i adients, i són universalment accessibles</t>
  </si>
  <si>
    <t>13.5 El tema i els materials han tingut en compte específicament la perspectiva de gènere</t>
  </si>
  <si>
    <t>Sobre l’execució de les sessions informatives i els tallers participatius</t>
  </si>
  <si>
    <t>13.6 La dinàmica de treball seguida ha estat positiva per assolir els objectius plantejats</t>
  </si>
  <si>
    <t>13.6 Dinàmica de treball</t>
  </si>
  <si>
    <t>13.7 Totes les opinions rellevants</t>
  </si>
  <si>
    <t>13.8 Horaris</t>
  </si>
  <si>
    <t>13.9 Espai físic</t>
  </si>
  <si>
    <t>13.7 Totes les opinions rellevants en aquesta matèria hi han estat representades</t>
  </si>
  <si>
    <t>13.10 Nivell participació</t>
  </si>
  <si>
    <t>13.11 Persones dinamitzadores</t>
  </si>
  <si>
    <t>13.8 Els horaris de les sessions de treball han estat adequats</t>
  </si>
  <si>
    <t>13.9 Els espais físics de les sessions de treball han estat adequats i són accessibles</t>
  </si>
  <si>
    <t>13.10 Durant les sessions de treball, hi ha hagut un bon nivell de participació dels participants</t>
  </si>
  <si>
    <t>13.11 Els dinamitzadors han demostrat un bon nivell professional i han afavorit el debat entre els participants</t>
  </si>
  <si>
    <t>Sobre les expectatives respecte dels resultats de la sessió</t>
  </si>
  <si>
    <t>13.13 Els resultats assolits recullen de forma bastant aproximada la meva opinió sobre el que s'hauria de fer</t>
  </si>
  <si>
    <t>13.13 Resultats recullen meva opinió</t>
  </si>
  <si>
    <t>13.14 Conclusions concretes</t>
  </si>
  <si>
    <t>13.15 Millora relació amb l'Admció.</t>
  </si>
  <si>
    <t xml:space="preserve">13.16 Incrementar la xarxa </t>
  </si>
  <si>
    <t>13.17 Aportacions adients al objectiu de la sessió</t>
  </si>
  <si>
    <t>13.18 Interès participar en altres processos</t>
  </si>
  <si>
    <t>13.14 S’ha arribat a conclusions concretes</t>
  </si>
  <si>
    <t>13.15 La sessió ha permès aproximar i millorar la relació entre l’Administració i la ciutadania</t>
  </si>
  <si>
    <t>13.16 La sessió ha incrementat la xarxa de relació de les persones que tenen interès en aquesta matèria</t>
  </si>
  <si>
    <t>13.17 Les aportacions han estat adients als objectius de la sessió</t>
  </si>
  <si>
    <t>13.18 Tinc interès en participar en altres processos participatius</t>
  </si>
  <si>
    <t>Valoració general</t>
  </si>
  <si>
    <t>13.19 Estic satisfet/a amb els resultats de la sessió</t>
  </si>
  <si>
    <t>13.19 Satisfacció resultats</t>
  </si>
  <si>
    <t>13.20 Satisfacció participació personal</t>
  </si>
  <si>
    <t>13.21 Valoració participació conjunt</t>
  </si>
  <si>
    <t>13.22 Assoliment d'objectius</t>
  </si>
  <si>
    <t>13.23 Aprenentatge</t>
  </si>
  <si>
    <t>13.20 Estic satisfet/a amb el meu grau de participació a la sessió</t>
  </si>
  <si>
    <t>13.21 La implicació i participació del conjunt de participants ha estat positiu</t>
  </si>
  <si>
    <t>13.22 S’han assolit els objectius plantejats</t>
  </si>
  <si>
    <t>13.23 He après coses que no sabia</t>
  </si>
  <si>
    <t>14. Com us ha arribat la convocatòria?</t>
  </si>
  <si>
    <t>Coneixement de la convocatòria</t>
  </si>
  <si>
    <t>Nombre respostes</t>
  </si>
  <si>
    <t>% Respostes</t>
  </si>
  <si>
    <t>A través de la meva entitat</t>
  </si>
  <si>
    <t>A través de la Generalitat de Catalunya</t>
  </si>
  <si>
    <t>A través d'internet</t>
  </si>
  <si>
    <t>Altres</t>
  </si>
  <si>
    <t>A través de l'Ajuntament</t>
  </si>
  <si>
    <t>Pel boca orella</t>
  </si>
  <si>
    <t>A través de la premsa</t>
  </si>
  <si>
    <t>Total respostes</t>
  </si>
  <si>
    <t xml:space="preserve">Àmbits territorials de planificació </t>
  </si>
  <si>
    <t>Data actualització:</t>
  </si>
  <si>
    <t>Institut d'Estadística de Catalunya</t>
  </si>
  <si>
    <t>http://www.idescat.cat/codis/?id=50&amp;n=28</t>
  </si>
  <si>
    <t>Nom</t>
  </si>
  <si>
    <t>Codi</t>
  </si>
  <si>
    <t>Àmbit</t>
  </si>
  <si>
    <t>Codi àmbit</t>
  </si>
  <si>
    <t>Abella de la Conca</t>
  </si>
  <si>
    <t>Alt Pirineu i Aran</t>
  </si>
  <si>
    <t>AT07</t>
  </si>
  <si>
    <t>Abrera</t>
  </si>
  <si>
    <t>Metropolità</t>
  </si>
  <si>
    <t>AT01</t>
  </si>
  <si>
    <t>Àger</t>
  </si>
  <si>
    <t>Ponent</t>
  </si>
  <si>
    <t>AT05</t>
  </si>
  <si>
    <t>Agramunt</t>
  </si>
  <si>
    <t>Aguilar de Segarra</t>
  </si>
  <si>
    <t>Comarques Centrals</t>
  </si>
  <si>
    <t>AT06</t>
  </si>
  <si>
    <t>Agullana</t>
  </si>
  <si>
    <t>Comarques Gironines</t>
  </si>
  <si>
    <t>AT02</t>
  </si>
  <si>
    <t>Aiguafreda</t>
  </si>
  <si>
    <t>Aiguamúrcia</t>
  </si>
  <si>
    <t>Camp de Tarragona</t>
  </si>
  <si>
    <t>AT03</t>
  </si>
  <si>
    <t>Aiguaviva</t>
  </si>
  <si>
    <t>Aitona</t>
  </si>
  <si>
    <t>Alamús, els</t>
  </si>
  <si>
    <t>Alàs i Cerc</t>
  </si>
  <si>
    <t>Albagés, l'</t>
  </si>
  <si>
    <t>Albanyà</t>
  </si>
  <si>
    <t>Albatàrrec</t>
  </si>
  <si>
    <t>Albesa</t>
  </si>
  <si>
    <t>Albi, l'</t>
  </si>
  <si>
    <t>Albinyana</t>
  </si>
  <si>
    <t>Penedès</t>
  </si>
  <si>
    <t>AT08</t>
  </si>
  <si>
    <t>Albiol, l'</t>
  </si>
  <si>
    <t>Albons</t>
  </si>
  <si>
    <t>Alcanar</t>
  </si>
  <si>
    <t>Terres de l'Ebre</t>
  </si>
  <si>
    <t>AT04</t>
  </si>
  <si>
    <t>Alcanó</t>
  </si>
  <si>
    <t>Alcarràs</t>
  </si>
  <si>
    <t>Alcoletge</t>
  </si>
  <si>
    <t>Alcover</t>
  </si>
  <si>
    <t>Aldea, l'</t>
  </si>
  <si>
    <t>Aldover</t>
  </si>
  <si>
    <t>Aleixar, l'</t>
  </si>
  <si>
    <t>Alella</t>
  </si>
  <si>
    <t>Alfara de Carles</t>
  </si>
  <si>
    <t>Alfarràs</t>
  </si>
  <si>
    <t>Alfés</t>
  </si>
  <si>
    <t>Alforja</t>
  </si>
  <si>
    <t>Algerri</t>
  </si>
  <si>
    <t>Alguaire</t>
  </si>
  <si>
    <t>Alins</t>
  </si>
  <si>
    <t>Alió</t>
  </si>
  <si>
    <t>Almacelles</t>
  </si>
  <si>
    <t>Almatret</t>
  </si>
  <si>
    <t>Almenar</t>
  </si>
  <si>
    <t>Almoster</t>
  </si>
  <si>
    <t>Alòs de Balaguer</t>
  </si>
  <si>
    <t>Alp</t>
  </si>
  <si>
    <t>Alpens</t>
  </si>
  <si>
    <t>Alpicat</t>
  </si>
  <si>
    <t>Alt Àneu</t>
  </si>
  <si>
    <t>Altafulla</t>
  </si>
  <si>
    <t>Amer</t>
  </si>
  <si>
    <t>Ametlla de Mar, l'</t>
  </si>
  <si>
    <t>Ametlla del Vallès, l'</t>
  </si>
  <si>
    <t>Ampolla, l'</t>
  </si>
  <si>
    <t>Amposta</t>
  </si>
  <si>
    <t>Anglès</t>
  </si>
  <si>
    <t>Anglesola</t>
  </si>
  <si>
    <t>Arbeca</t>
  </si>
  <si>
    <t>Arboç, l'</t>
  </si>
  <si>
    <t>Arbolí</t>
  </si>
  <si>
    <t>Arbúcies</t>
  </si>
  <si>
    <t>Arenys de Mar</t>
  </si>
  <si>
    <t>Arenys de Munt</t>
  </si>
  <si>
    <t>Argelaguer</t>
  </si>
  <si>
    <t>Argençola</t>
  </si>
  <si>
    <t>Argentera, l'</t>
  </si>
  <si>
    <t>Argentona</t>
  </si>
  <si>
    <t>Armentera, l'</t>
  </si>
  <si>
    <t>Arnes</t>
  </si>
  <si>
    <t>Arres</t>
  </si>
  <si>
    <t>Arsèguel</t>
  </si>
  <si>
    <t>Artés</t>
  </si>
  <si>
    <t>Artesa de Lleida</t>
  </si>
  <si>
    <t>Artesa de Segre</t>
  </si>
  <si>
    <t>Ascó</t>
  </si>
  <si>
    <t>Aspa</t>
  </si>
  <si>
    <t>Avellanes i Santa Linya, les</t>
  </si>
  <si>
    <t>Avià</t>
  </si>
  <si>
    <t>Avinyó</t>
  </si>
  <si>
    <t>Avinyonet de Puigventós</t>
  </si>
  <si>
    <t>Avinyonet del Penedès</t>
  </si>
  <si>
    <t>Badalona</t>
  </si>
  <si>
    <t>Badia del Vallès</t>
  </si>
  <si>
    <t>Bagà</t>
  </si>
  <si>
    <t>Baix Pallars</t>
  </si>
  <si>
    <t>Balaguer</t>
  </si>
  <si>
    <t>Balenyà</t>
  </si>
  <si>
    <t>Balsareny</t>
  </si>
  <si>
    <t>Banyeres del Penedès</t>
  </si>
  <si>
    <t>Banyoles</t>
  </si>
  <si>
    <t>Barbens</t>
  </si>
  <si>
    <t>Barberà de la Conca</t>
  </si>
  <si>
    <t>Barberà del Vallès</t>
  </si>
  <si>
    <t>Barcelona</t>
  </si>
  <si>
    <t>Baronia de Rialb, la</t>
  </si>
  <si>
    <t>Bàscara</t>
  </si>
  <si>
    <t>Bassella</t>
  </si>
  <si>
    <t>Batea</t>
  </si>
  <si>
    <t>Bausen</t>
  </si>
  <si>
    <t>Begues</t>
  </si>
  <si>
    <t>Begur</t>
  </si>
  <si>
    <t>Belianes</t>
  </si>
  <si>
    <t>Bellaguarda</t>
  </si>
  <si>
    <t>Bellcaire d'Empordà</t>
  </si>
  <si>
    <t>Bellcaire d'Urgell</t>
  </si>
  <si>
    <t>Bell-lloc d'Urgell</t>
  </si>
  <si>
    <t>Bellmunt del Priorat</t>
  </si>
  <si>
    <t>Bellmunt d'Urgell</t>
  </si>
  <si>
    <t>Bellprat</t>
  </si>
  <si>
    <t>Bellpuig</t>
  </si>
  <si>
    <t>Bellvei</t>
  </si>
  <si>
    <t>Bellver de Cerdanya</t>
  </si>
  <si>
    <t>Bellvís</t>
  </si>
  <si>
    <t>Benavent de Segrià</t>
  </si>
  <si>
    <t>Benifallet</t>
  </si>
  <si>
    <t>Benissanet</t>
  </si>
  <si>
    <t>Berga</t>
  </si>
  <si>
    <t>Besalú</t>
  </si>
  <si>
    <t>Bescanó</t>
  </si>
  <si>
    <t>Beuda</t>
  </si>
  <si>
    <t>Bigues i Riells</t>
  </si>
  <si>
    <t>Biosca</t>
  </si>
  <si>
    <t>Bisbal de Falset, la</t>
  </si>
  <si>
    <t>Bisbal del Penedès, la</t>
  </si>
  <si>
    <t>Bisbal d'Empordà, la</t>
  </si>
  <si>
    <t>Biure</t>
  </si>
  <si>
    <t>Blancafort</t>
  </si>
  <si>
    <t>Blanes</t>
  </si>
  <si>
    <t>Boadella i les Escaules</t>
  </si>
  <si>
    <t>Bolvir</t>
  </si>
  <si>
    <t>Bonastre</t>
  </si>
  <si>
    <t>Bòrdes, Es</t>
  </si>
  <si>
    <t>Bordils</t>
  </si>
  <si>
    <t>Borges Blanques, les</t>
  </si>
  <si>
    <t>Borges del Camp, les</t>
  </si>
  <si>
    <t>Borrassà</t>
  </si>
  <si>
    <t>Borredà</t>
  </si>
  <si>
    <t>Bossòst</t>
  </si>
  <si>
    <t>Bot</t>
  </si>
  <si>
    <t>Botarell</t>
  </si>
  <si>
    <t>Bovera</t>
  </si>
  <si>
    <t>Bràfim</t>
  </si>
  <si>
    <t>Breda</t>
  </si>
  <si>
    <t>Bruc, el</t>
  </si>
  <si>
    <t>Brull, el</t>
  </si>
  <si>
    <t>Brunyola i Sant Martí Sapresa</t>
  </si>
  <si>
    <t>Cabacés</t>
  </si>
  <si>
    <t>Cabanabona</t>
  </si>
  <si>
    <t>Cabanelles</t>
  </si>
  <si>
    <t>Cabanes</t>
  </si>
  <si>
    <t>Cabanyes, les</t>
  </si>
  <si>
    <t>Cabó</t>
  </si>
  <si>
    <t>Cabra del Camp</t>
  </si>
  <si>
    <t>Cabrera d'Anoia</t>
  </si>
  <si>
    <t>Cabrera de Mar</t>
  </si>
  <si>
    <t>Cabrils</t>
  </si>
  <si>
    <t>Cadaqués</t>
  </si>
  <si>
    <t>Calaf</t>
  </si>
  <si>
    <t>Calafell</t>
  </si>
  <si>
    <t>Calders</t>
  </si>
  <si>
    <t>Caldes de Malavella</t>
  </si>
  <si>
    <t>Caldes de Montbui</t>
  </si>
  <si>
    <t>Caldes d'Estrac</t>
  </si>
  <si>
    <t>Calella</t>
  </si>
  <si>
    <t>Calldetenes</t>
  </si>
  <si>
    <t>Callús</t>
  </si>
  <si>
    <t>Calonge de Segarra</t>
  </si>
  <si>
    <t>Calonge i Sant Antoni</t>
  </si>
  <si>
    <t>Camarasa</t>
  </si>
  <si>
    <t>Camarles</t>
  </si>
  <si>
    <t>Cambrils</t>
  </si>
  <si>
    <t>Camós</t>
  </si>
  <si>
    <t>Campdevànol</t>
  </si>
  <si>
    <t>Campelles</t>
  </si>
  <si>
    <t>Campins</t>
  </si>
  <si>
    <t>Campllong</t>
  </si>
  <si>
    <t>Camprodon</t>
  </si>
  <si>
    <t>Canejan</t>
  </si>
  <si>
    <t>Canet d'Adri</t>
  </si>
  <si>
    <t>Canet de Mar</t>
  </si>
  <si>
    <t>Canonja, la</t>
  </si>
  <si>
    <t>Canovelles</t>
  </si>
  <si>
    <t>Cànoves i Samalús</t>
  </si>
  <si>
    <t>Cantallops</t>
  </si>
  <si>
    <t>Canyelles</t>
  </si>
  <si>
    <t>Capafonts</t>
  </si>
  <si>
    <t>Capçanes</t>
  </si>
  <si>
    <t>Capellades</t>
  </si>
  <si>
    <t>Capmany</t>
  </si>
  <si>
    <t>Capolat</t>
  </si>
  <si>
    <t>Cardedeu</t>
  </si>
  <si>
    <t>Cardona</t>
  </si>
  <si>
    <t>Carme</t>
  </si>
  <si>
    <t>Caseres</t>
  </si>
  <si>
    <t>Cassà de la Selva</t>
  </si>
  <si>
    <t>Casserres</t>
  </si>
  <si>
    <t>Castell de l'Areny</t>
  </si>
  <si>
    <t>Castell de Mur</t>
  </si>
  <si>
    <t>Castellar de la Ribera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</si>
  <si>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</si>
  <si>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</si>
  <si>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</si>
  <si>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</si>
  <si>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</si>
  <si>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</si>
  <si>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Castelldans</t>
  </si>
  <si>
    <t>Castelldefels</t>
  </si>
  <si>
    <t>Castellet i la Gornal</t>
  </si>
  <si>
    <t>Castellfollit de la Roca</t>
  </si>
  <si>
    <t>Castellfollit de Riubregós</t>
  </si>
  <si>
    <t>Castellfollit del Boix</t>
  </si>
  <si>
    <t>Castellgalí</t>
  </si>
  <si>
    <t>Castellnou de Bages</t>
  </si>
  <si>
    <t>Castellnou de Seana</t>
  </si>
  <si>
    <t>Castelló de Farfanya</t>
  </si>
  <si>
    <t>Castelló d'Empúries</t>
  </si>
  <si>
    <t>Castellolí</t>
  </si>
  <si>
    <t>Castell-Platja d'Aro</t>
  </si>
  <si>
    <t>Castellserà</t>
  </si>
  <si>
    <t>Castellterçol</t>
  </si>
  <si>
    <t>Castellvell del Camp</t>
  </si>
  <si>
    <t>Castellví de la Marca</t>
  </si>
  <si>
    <t>Castellví de Rosanes</t>
  </si>
  <si>
    <t>Catllar, el</t>
  </si>
  <si>
    <t>Cava</t>
  </si>
  <si>
    <t>Cellera de Ter, la</t>
  </si>
  <si>
    <t>Celrà</t>
  </si>
  <si>
    <t>Centelles</t>
  </si>
  <si>
    <t>Cercs</t>
  </si>
  <si>
    <t>Cerdanyola del Vallès</t>
  </si>
  <si>
    <t>Cervelló</t>
  </si>
  <si>
    <t>Cervera</t>
  </si>
  <si>
    <t>Cervià de les Garrigues</t>
  </si>
  <si>
    <t>Cervià de Ter</t>
  </si>
  <si>
    <t>Cistella</t>
  </si>
  <si>
    <t>Ciutadilla</t>
  </si>
  <si>
    <t>Clariana de Cardener</t>
  </si>
  <si>
    <t>Cogul, el</t>
  </si>
  <si>
    <t>Colera</t>
  </si>
  <si>
    <t>Coll de Nargó</t>
  </si>
  <si>
    <t>Collbató</t>
  </si>
  <si>
    <t>Colldejou</t>
  </si>
  <si>
    <t>Collsuspina</t>
  </si>
  <si>
    <t>Colomers</t>
  </si>
  <si>
    <t>Coma i la Pedra, la</t>
  </si>
  <si>
    <t>Conca de Dalt</t>
  </si>
  <si>
    <t>Conesa</t>
  </si>
  <si>
    <t>Constantí</t>
  </si>
  <si>
    <t>Copons</t>
  </si>
  <si>
    <t>Corbera de Llobregat</t>
  </si>
  <si>
    <t>Corbera d'Ebre</t>
  </si>
  <si>
    <t>Corbins</t>
  </si>
  <si>
    <t>Corçà</t>
  </si>
  <si>
    <t>Cornellà de Llobregat</t>
  </si>
  <si>
    <t>Cornellà del Terri</t>
  </si>
  <si>
    <t>Cornudella de Montsant</t>
  </si>
  <si>
    <t>Creixell</t>
  </si>
  <si>
    <t>Crespià</t>
  </si>
  <si>
    <t>Cruïlles, Monells i Sant Sadurní de l'Heura</t>
  </si>
  <si>
    <t>Cubelles</t>
  </si>
  <si>
    <t>Cubells</t>
  </si>
  <si>
    <t>Cunit</t>
  </si>
  <si>
    <t>Darnius</t>
  </si>
  <si>
    <t>Das</t>
  </si>
  <si>
    <t>Deltebre</t>
  </si>
  <si>
    <t>Dosrius</t>
  </si>
  <si>
    <t>Duesaigües</t>
  </si>
  <si>
    <t>Escala, l'</t>
  </si>
  <si>
    <t>Esparreguera</t>
  </si>
  <si>
    <t>Espinelves</t>
  </si>
  <si>
    <t>Espluga Calba, l'</t>
  </si>
  <si>
    <t>Espluga de Francolí, l'</t>
  </si>
  <si>
    <t>Esplugues de Llobregat</t>
  </si>
  <si>
    <t>Espolla</t>
  </si>
  <si>
    <t>Esponellà</t>
  </si>
  <si>
    <t>Espot</t>
  </si>
  <si>
    <t>Espunyola, l'</t>
  </si>
  <si>
    <t>Esquirol, l'</t>
  </si>
  <si>
    <t>Estamariu</t>
  </si>
  <si>
    <t>Estany, l'</t>
  </si>
  <si>
    <t>Estaràs</t>
  </si>
  <si>
    <t>Esterri d'Àneu</t>
  </si>
  <si>
    <t>Esterri de Cardós</t>
  </si>
  <si>
    <t>Falset</t>
  </si>
  <si>
    <t>Far d'Empordà, el</t>
  </si>
  <si>
    <t>Farrera</t>
  </si>
  <si>
    <t>Fatarella, la</t>
  </si>
  <si>
    <t>Febró, la</t>
  </si>
  <si>
    <t>Figaró-Montmany</t>
  </si>
  <si>
    <t>Fígols</t>
  </si>
  <si>
    <t>Fígols i Alinyà</t>
  </si>
  <si>
    <t>Figuera, la</t>
  </si>
  <si>
    <t>Figueres</t>
  </si>
  <si>
    <t>Figuerola del Camp</t>
  </si>
  <si>
    <t>Flaçà</t>
  </si>
  <si>
    <t>Flix</t>
  </si>
  <si>
    <t>Floresta, la</t>
  </si>
  <si>
    <t>Fogars de la Selva</t>
  </si>
  <si>
    <t>Fogars de Montclús</t>
  </si>
  <si>
    <t>Foixà</t>
  </si>
  <si>
    <t>Folgueroles</t>
  </si>
  <si>
    <t>Fondarella</t>
  </si>
  <si>
    <t>Fonollosa</t>
  </si>
  <si>
    <t>Fontanals de Cerdanya</t>
  </si>
  <si>
    <t>Fontanilles</t>
  </si>
  <si>
    <t>Fontcoberta</t>
  </si>
  <si>
    <t>Font-rubí</t>
  </si>
  <si>
    <t>Foradada</t>
  </si>
  <si>
    <t>Forallac</t>
  </si>
  <si>
    <t>Forès</t>
  </si>
  <si>
    <t>Fornells de la Selva</t>
  </si>
  <si>
    <t>Fortià</t>
  </si>
  <si>
    <t>Franqueses del Vallès, les</t>
  </si>
  <si>
    <t>Freginals</t>
  </si>
  <si>
    <t>Fuliola, la</t>
  </si>
  <si>
    <t>Fulleda</t>
  </si>
  <si>
    <t>Gaià</t>
  </si>
  <si>
    <t>Galera, la</t>
  </si>
  <si>
    <t>Gallifa</t>
  </si>
  <si>
    <t>Gandesa</t>
  </si>
  <si>
    <t>Garcia</t>
  </si>
  <si>
    <t>Garidells, els</t>
  </si>
  <si>
    <t>Garriga, la</t>
  </si>
  <si>
    <t>Garrigàs</t>
  </si>
  <si>
    <t>Garrigoles</t>
  </si>
  <si>
    <t>Garriguella</t>
  </si>
  <si>
    <t>Gavà</t>
  </si>
  <si>
    <t>Gavet de la Conca</t>
  </si>
  <si>
    <t>Gelida</t>
  </si>
  <si>
    <t>Ger</t>
  </si>
  <si>
    <t>Gimenells i el Pla de la Font</t>
  </si>
  <si>
    <t>Ginestar</t>
  </si>
  <si>
    <t>Girona</t>
  </si>
  <si>
    <t>Gironella</t>
  </si>
  <si>
    <t>Gisclareny</t>
  </si>
  <si>
    <t>Godall</t>
  </si>
  <si>
    <t>Golmés</t>
  </si>
  <si>
    <t>Gombrèn</t>
  </si>
  <si>
    <t>Gósol</t>
  </si>
  <si>
    <t>Granada, la</t>
  </si>
  <si>
    <t>Granadella, la</t>
  </si>
  <si>
    <t>Granera</t>
  </si>
  <si>
    <t>Granja d'Escarp, la</t>
  </si>
  <si>
    <t>Granollers</t>
  </si>
  <si>
    <t>Granyanella</t>
  </si>
  <si>
    <t>Granyena de les Garrigues</t>
  </si>
  <si>
    <t>Granyena de Segarra</t>
  </si>
  <si>
    <t>Gratallops</t>
  </si>
  <si>
    <t>Gualba</t>
  </si>
  <si>
    <t>Gualta</t>
  </si>
  <si>
    <t>Guardiola de Berguedà</t>
  </si>
  <si>
    <t>Guiamets, els</t>
  </si>
  <si>
    <t>Guils de Cerdanya</t>
  </si>
  <si>
    <t>Guimerà</t>
  </si>
  <si>
    <t>Guingueta d'Àneu, la</t>
  </si>
  <si>
    <t>Guissona</t>
  </si>
  <si>
    <t>Guixers</t>
  </si>
  <si>
    <t>Gurb</t>
  </si>
  <si>
    <t>Horta de Sant Joan</t>
  </si>
  <si>
    <t>Hospitalet de Llobregat, l'</t>
  </si>
  <si>
    <t>Hostalets de Pierola, els</t>
  </si>
  <si>
    <t>Hostalric</t>
  </si>
  <si>
    <t>Igualada</t>
  </si>
  <si>
    <t>Isona i Conca Dellà</t>
  </si>
  <si>
    <t>Isòvol</t>
  </si>
  <si>
    <t>Ivars de Noguera</t>
  </si>
  <si>
    <t>Ivars d'Urgell</t>
  </si>
  <si>
    <t>Ivorra</t>
  </si>
  <si>
    <t>Jafre</t>
  </si>
  <si>
    <t>Jonquera, la</t>
  </si>
  <si>
    <t>Jorba</t>
  </si>
  <si>
    <t>Josa i Tuixén</t>
  </si>
  <si>
    <t>Juià</t>
  </si>
  <si>
    <t>Juncosa</t>
  </si>
  <si>
    <t>Juneda</t>
  </si>
  <si>
    <t>Les</t>
  </si>
  <si>
    <t>Linyola</t>
  </si>
  <si>
    <t>Llacuna, la</t>
  </si>
  <si>
    <t>Lladó</t>
  </si>
  <si>
    <t>Lladorre</t>
  </si>
  <si>
    <t>Lladurs</t>
  </si>
  <si>
    <t>Llagosta, la</t>
  </si>
  <si>
    <t>Llagostera</t>
  </si>
  <si>
    <t>Llambilles</t>
  </si>
  <si>
    <t>Llanars</t>
  </si>
  <si>
    <t>Llançà</t>
  </si>
  <si>
    <t>Llardecans</t>
  </si>
  <si>
    <t>Llavorsí</t>
  </si>
  <si>
    <t>Lleida</t>
  </si>
  <si>
    <t>Llers</t>
  </si>
  <si>
    <t>Lles de Cerdanya</t>
  </si>
  <si>
    <t>Lliçà d'Amunt</t>
  </si>
  <si>
    <t>Lliçà de Vall</t>
  </si>
  <si>
    <t>Llimiana</t>
  </si>
  <si>
    <t>Llinars del Vallès</t>
  </si>
  <si>
    <t>Llívia</t>
  </si>
  <si>
    <t>Lloar, el</t>
  </si>
  <si>
    <t>Llobera</t>
  </si>
  <si>
    <t>Llorac</t>
  </si>
  <si>
    <t>Llorenç del Penedès</t>
  </si>
  <si>
    <t>Lloret de Mar</t>
  </si>
  <si>
    <t>Llosses, les</t>
  </si>
  <si>
    <t>Lluçà</t>
  </si>
  <si>
    <t>Maçanet de Cabrenys</t>
  </si>
  <si>
    <t>Maçanet de la Selva</t>
  </si>
  <si>
    <t>Madremanya</t>
  </si>
  <si>
    <t>Maià de Montcal</t>
  </si>
  <si>
    <t>Maials</t>
  </si>
  <si>
    <t>Maldà</t>
  </si>
  <si>
    <t>Malgrat de Mar</t>
  </si>
  <si>
    <t>Malla</t>
  </si>
  <si>
    <t>Manlleu</t>
  </si>
  <si>
    <t>Manresa</t>
  </si>
  <si>
    <t>Marçà</t>
  </si>
  <si>
    <t>Margalef</t>
  </si>
  <si>
    <t>Marganell</t>
  </si>
  <si>
    <t>Martorell</t>
  </si>
  <si>
    <t>Martorelles</t>
  </si>
  <si>
    <t>Mas de Barberans</t>
  </si>
  <si>
    <t>Masarac</t>
  </si>
  <si>
    <t>Masdenverge</t>
  </si>
  <si>
    <t>Masies de Roda, les</t>
  </si>
  <si>
    <t>Masies de Voltregà, les</t>
  </si>
  <si>
    <t>Masllorenç</t>
  </si>
  <si>
    <t>Masnou, el</t>
  </si>
  <si>
    <t>Masó, la</t>
  </si>
  <si>
    <t>Maspujols</t>
  </si>
  <si>
    <t>Masquefa</t>
  </si>
  <si>
    <t>Masroig, el</t>
  </si>
  <si>
    <t>Massalcoreig</t>
  </si>
  <si>
    <t>Massanes</t>
  </si>
  <si>
    <t>Massoteres</t>
  </si>
  <si>
    <t>Matadepera</t>
  </si>
  <si>
    <t>Mataró</t>
  </si>
  <si>
    <t>Mediona</t>
  </si>
  <si>
    <t>Menàrguens</t>
  </si>
  <si>
    <t>Meranges</t>
  </si>
  <si>
    <t>Mieres</t>
  </si>
  <si>
    <t>Milà, el</t>
  </si>
  <si>
    <t>Miralcamp</t>
  </si>
  <si>
    <t>Miravet</t>
  </si>
  <si>
    <t>Moià</t>
  </si>
  <si>
    <t>Molar, el</t>
  </si>
  <si>
    <t>Molins de Rei</t>
  </si>
  <si>
    <t>Mollerussa</t>
  </si>
  <si>
    <t>Mollet de Peralada</t>
  </si>
  <si>
    <t>Mollet del Vallès</t>
  </si>
  <si>
    <t>Molló</t>
  </si>
  <si>
    <t>Molsosa, la</t>
  </si>
  <si>
    <t>Monistrol de Calders</t>
  </si>
  <si>
    <t>Monistrol de Montserrat</t>
  </si>
  <si>
    <t>Montagut i Oix</t>
  </si>
  <si>
    <t>Montblanc</t>
  </si>
  <si>
    <t>Montbrió del Camp</t>
  </si>
  <si>
    <t>Montcada i Reixac</t>
  </si>
  <si>
    <t>Montclar</t>
  </si>
  <si>
    <t>Montellà i Martinet</t>
  </si>
  <si>
    <t>Montesquiu</t>
  </si>
  <si>
    <t>Montferrer i Castellbò</t>
  </si>
  <si>
    <t>Montferri</t>
  </si>
  <si>
    <t>Montgai</t>
  </si>
  <si>
    <t>Montgat</t>
  </si>
  <si>
    <t>Montmajor</t>
  </si>
  <si>
    <t>Montmaneu</t>
  </si>
  <si>
    <t>Montmell, el</t>
  </si>
  <si>
    <t>Montmeló</t>
  </si>
  <si>
    <t>Montoliu de Lleida</t>
  </si>
  <si>
    <t>Montoliu de Segarra</t>
  </si>
  <si>
    <t>Montornès de Segarra</t>
  </si>
  <si>
    <t>Montornès del Vallès</t>
  </si>
  <si>
    <t>Mont-ral</t>
  </si>
  <si>
    <t>Mont-ras</t>
  </si>
  <si>
    <t>Mont-roig del Camp</t>
  </si>
  <si>
    <t>Montseny</t>
  </si>
  <si>
    <t>Móra d'Ebre</t>
  </si>
  <si>
    <t>Móra la Nova</t>
  </si>
  <si>
    <t>Morell, el</t>
  </si>
  <si>
    <t>Morera de Montsant, la</t>
  </si>
  <si>
    <t>Muntanyola</t>
  </si>
  <si>
    <t>Mura</t>
  </si>
  <si>
    <t>Nalec</t>
  </si>
  <si>
    <t>Naut Aran</t>
  </si>
  <si>
    <t>Navarcles</t>
  </si>
  <si>
    <t>Navàs</t>
  </si>
  <si>
    <t>Navata</t>
  </si>
  <si>
    <t>Navès</t>
  </si>
  <si>
    <t>Nou de Berguedà, la</t>
  </si>
  <si>
    <t>Nou de Gaià, la</t>
  </si>
  <si>
    <t>Nulles</t>
  </si>
  <si>
    <t>Odèn</t>
  </si>
  <si>
    <t>Òdena</t>
  </si>
  <si>
    <t>Ogassa</t>
  </si>
  <si>
    <t>Olèrdola</t>
  </si>
  <si>
    <t>Olesa de Bonesvalls</t>
  </si>
  <si>
    <t>Olesa de Montserrat</t>
  </si>
  <si>
    <t>Oliana</t>
  </si>
  <si>
    <t>Oliola</t>
  </si>
  <si>
    <t>Olius</t>
  </si>
  <si>
    <t>Olivella</t>
  </si>
  <si>
    <t>Olost</t>
  </si>
  <si>
    <t>Olot</t>
  </si>
  <si>
    <t>Oluges, les</t>
  </si>
  <si>
    <t>Olvan</t>
  </si>
  <si>
    <t>Omellons, els</t>
  </si>
  <si>
    <t>Omells de na Gaia, els</t>
  </si>
  <si>
    <t>Ordis</t>
  </si>
  <si>
    <t>Organyà</t>
  </si>
  <si>
    <t>Orís</t>
  </si>
  <si>
    <t>Oristà</t>
  </si>
  <si>
    <t>Orpí</t>
  </si>
  <si>
    <t>Òrrius</t>
  </si>
  <si>
    <t>Os de Balaguer</t>
  </si>
  <si>
    <t>Osor</t>
  </si>
  <si>
    <t>Ossó de Sió</t>
  </si>
  <si>
    <t>Pacs del Penedès</t>
  </si>
  <si>
    <t>Palafolls</t>
  </si>
  <si>
    <t>Palafrugell</t>
  </si>
  <si>
    <t>Palamós</t>
  </si>
  <si>
    <t>Palau d'Anglesola, el</t>
  </si>
  <si>
    <t>Palau de Santa Eulàlia</t>
  </si>
  <si>
    <t>Palau-sator</t>
  </si>
  <si>
    <t>Palau-saverdera</t>
  </si>
  <si>
    <t>Palau-solità i Plegamans</t>
  </si>
  <si>
    <t>Pallaresos, els</t>
  </si>
  <si>
    <t>Pallejà</t>
  </si>
  <si>
    <t>Palma de Cervelló, la</t>
  </si>
  <si>
    <t>Palma d'Ebre, la</t>
  </si>
  <si>
    <t>Palol de Revardit</t>
  </si>
  <si>
    <t>Pals</t>
  </si>
  <si>
    <t>Papiol, el</t>
  </si>
  <si>
    <t>Pardines</t>
  </si>
  <si>
    <t>Parets del Vallès</t>
  </si>
  <si>
    <t>Parlavà</t>
  </si>
  <si>
    <t>Passanant i Belltall</t>
  </si>
  <si>
    <t>Pau</t>
  </si>
  <si>
    <t>Paüls</t>
  </si>
  <si>
    <t>Pedret i Marzà</t>
  </si>
  <si>
    <t>Penelles</t>
  </si>
  <si>
    <t>Pera, la</t>
  </si>
  <si>
    <t>Perafita</t>
  </si>
  <si>
    <t>Perafort</t>
  </si>
  <si>
    <t>Peralada</t>
  </si>
  <si>
    <t>Peramola</t>
  </si>
  <si>
    <t>Perelló, el</t>
  </si>
  <si>
    <t>Piera</t>
  </si>
  <si>
    <t>Piles, les</t>
  </si>
  <si>
    <t>Pineda de Mar</t>
  </si>
  <si>
    <t>Pinell de Brai, el</t>
  </si>
  <si>
    <t>Pinell de Solsonès</t>
  </si>
  <si>
    <t>Pinós</t>
  </si>
  <si>
    <t>Pira</t>
  </si>
  <si>
    <t>Pla de Santa Maria, el</t>
  </si>
  <si>
    <t>Pla del Penedès, el</t>
  </si>
  <si>
    <t>Planes d'Hostoles, les</t>
  </si>
  <si>
    <t>Planoles</t>
  </si>
  <si>
    <t>Plans de Sió, els</t>
  </si>
  <si>
    <t>Poal, el</t>
  </si>
  <si>
    <t>Pobla de Cérvoles, la</t>
  </si>
  <si>
    <t>Pobla de Claramunt, la</t>
  </si>
  <si>
    <t>Pobla de Lillet, la</t>
  </si>
  <si>
    <t>Pobla de Mafumet, la</t>
  </si>
  <si>
    <t>Pobla de Massaluca, la</t>
  </si>
  <si>
    <t>Pobla de Montornès, la</t>
  </si>
  <si>
    <t>Pobla de Segur, la</t>
  </si>
  <si>
    <t>Poboleda</t>
  </si>
  <si>
    <t>Polinyà</t>
  </si>
  <si>
    <t>Pont d'Armentera, el</t>
  </si>
  <si>
    <t>Pont de Bar, el</t>
  </si>
  <si>
    <t>Pont de Molins</t>
  </si>
  <si>
    <t>Pont de Suert, el</t>
  </si>
  <si>
    <t>Pont de Vilomara i Rocafort, el</t>
  </si>
  <si>
    <t>Pontils</t>
  </si>
  <si>
    <t>Pontons</t>
  </si>
  <si>
    <t>Pontós</t>
  </si>
  <si>
    <t>Ponts</t>
  </si>
  <si>
    <t>Porqueres</t>
  </si>
  <si>
    <t>Porrera</t>
  </si>
  <si>
    <t>Port de la Selva, el</t>
  </si>
  <si>
    <t>Portbou</t>
  </si>
  <si>
    <t>Portella, la</t>
  </si>
  <si>
    <t>Pradell de la Teixeta</t>
  </si>
  <si>
    <t>Prades</t>
  </si>
  <si>
    <t>Prat de Comte</t>
  </si>
  <si>
    <t>Prat de Llobregat, el</t>
  </si>
  <si>
    <t>Pratdip</t>
  </si>
  <si>
    <t>Prats de Lluçanès</t>
  </si>
  <si>
    <t>Prats de Rei, els</t>
  </si>
  <si>
    <t>Prats i Sansor</t>
  </si>
  <si>
    <t>Preixana</t>
  </si>
  <si>
    <t>Preixens</t>
  </si>
  <si>
    <t>Premià de Dalt</t>
  </si>
  <si>
    <t>Premià de Mar</t>
  </si>
  <si>
    <t>Preses, les</t>
  </si>
  <si>
    <t>Prullans</t>
  </si>
  <si>
    <t>Puigcerdà</t>
  </si>
  <si>
    <t>Puigdàlber</t>
  </si>
  <si>
    <t>Puiggròs</t>
  </si>
  <si>
    <t>Puigpelat</t>
  </si>
  <si>
    <t>Puig-reig</t>
  </si>
  <si>
    <t>Puigverd d'Agramunt</t>
  </si>
  <si>
    <t>Puigverd de Lleida</t>
  </si>
  <si>
    <t>Pujalt</t>
  </si>
  <si>
    <t>Quar, la</t>
  </si>
  <si>
    <t>Quart</t>
  </si>
  <si>
    <t>Queralbs</t>
  </si>
  <si>
    <t>Querol</t>
  </si>
  <si>
    <t>Rabós</t>
  </si>
  <si>
    <t>Rajadell</t>
  </si>
  <si>
    <t>Rasquera</t>
  </si>
  <si>
    <t>Regencós</t>
  </si>
  <si>
    <t>Rellinars</t>
  </si>
  <si>
    <t>Renau</t>
  </si>
  <si>
    <t>Reus</t>
  </si>
  <si>
    <t>Rialp</t>
  </si>
  <si>
    <t>Riba, la</t>
  </si>
  <si>
    <t>Riba-roja d'Ebre</t>
  </si>
  <si>
    <t>Ribera d'Ondara</t>
  </si>
  <si>
    <t>Ribera d'Urgellet</t>
  </si>
  <si>
    <t>Ribes de Freser</t>
  </si>
  <si>
    <t>Riells i Viabrea</t>
  </si>
  <si>
    <t>Riera de Gaià, la</t>
  </si>
  <si>
    <t>Riner</t>
  </si>
  <si>
    <t>Ripoll</t>
  </si>
  <si>
    <t>Ripollet</t>
  </si>
  <si>
    <t>Riu de Cerdanya</t>
  </si>
  <si>
    <t>Riudarenes</t>
  </si>
  <si>
    <t>Riudaura</t>
  </si>
  <si>
    <t>Riudecanyes</t>
  </si>
  <si>
    <t>Riudecols</t>
  </si>
  <si>
    <t>Riudellots de la Selva</t>
  </si>
  <si>
    <t>Riudoms</t>
  </si>
  <si>
    <t>Riumors</t>
  </si>
  <si>
    <t>Roca del Vallès, la</t>
  </si>
  <si>
    <t>Rocafort de Queralt</t>
  </si>
  <si>
    <t>Roda de Berà</t>
  </si>
  <si>
    <t>Roda de Ter</t>
  </si>
  <si>
    <t>Rodonyà</t>
  </si>
  <si>
    <t>Roquetes</t>
  </si>
  <si>
    <t>Roses</t>
  </si>
  <si>
    <t>Rosselló</t>
  </si>
  <si>
    <t>Rourell, el</t>
  </si>
  <si>
    <t>Rubí</t>
  </si>
  <si>
    <t>Rubió</t>
  </si>
  <si>
    <t>Rupià</t>
  </si>
  <si>
    <t>Rupit i Pruit</t>
  </si>
  <si>
    <t>Sabadell</t>
  </si>
  <si>
    <t>Sagàs</t>
  </si>
  <si>
    <t>Salàs de Pallars</t>
  </si>
  <si>
    <t>Saldes</t>
  </si>
  <si>
    <t>Sales de Llierca</t>
  </si>
  <si>
    <t>Sallent</t>
  </si>
  <si>
    <t>Salomó</t>
  </si>
  <si>
    <t>Salou</t>
  </si>
  <si>
    <t>Salt</t>
  </si>
  <si>
    <t>Sanaüja</t>
  </si>
  <si>
    <t>Sant Adrià de Besòs</t>
  </si>
  <si>
    <t>Sant Agustí de Lluçanès</t>
  </si>
  <si>
    <t>Sant Andreu de la Barca</t>
  </si>
  <si>
    <t>Sant Andreu de Llavaneres</t>
  </si>
  <si>
    <t>Sant Andreu Salou</t>
  </si>
  <si>
    <t>Sant Aniol de Finestres</t>
  </si>
  <si>
    <t>Sant Antoni de Vilamajor</t>
  </si>
  <si>
    <t>Sant Bartomeu del Grau</t>
  </si>
  <si>
    <t>Sant Boi de Llobregat</t>
  </si>
  <si>
    <t>Sant Boi de Lluçanès</t>
  </si>
  <si>
    <t>Sant Carles de la Ràpita</t>
  </si>
  <si>
    <t>Sant Cebrià de Vallalta</t>
  </si>
  <si>
    <t>Sant Celoni</t>
  </si>
  <si>
    <t>Sant Climent de Llobregat</t>
  </si>
  <si>
    <t>Sant Climent Sescebes</t>
  </si>
  <si>
    <t>Sant Cugat del Vallès</t>
  </si>
  <si>
    <t>Sant Cugat Sesgarrigues</t>
  </si>
  <si>
    <t>Sant Esteve de la Sarga</t>
  </si>
  <si>
    <t>Sant Esteve de Palautordera</t>
  </si>
  <si>
    <t>Sant Esteve Sesrovires</t>
  </si>
  <si>
    <t>Sant Feliu de Buixalleu</t>
  </si>
  <si>
    <t>Sant Feliu de Codines</t>
  </si>
  <si>
    <t>Sant Feliu de Guíxols</t>
  </si>
  <si>
    <t>Sant Feliu de Llobregat</t>
  </si>
  <si>
    <t>Sant Feliu de Pallerols</t>
  </si>
  <si>
    <t>Sant Feliu Sasserra</t>
  </si>
  <si>
    <t>Sant Ferriol</t>
  </si>
  <si>
    <t>Sant Fost de Campsentelles</t>
  </si>
  <si>
    <t>Sant Fruitós de Bages</t>
  </si>
  <si>
    <t>Sant Gregori</t>
  </si>
  <si>
    <t>Sant Guim de Freixenet</t>
  </si>
  <si>
    <t>Sant Guim de la Plana</t>
  </si>
  <si>
    <t>Sant Hilari Sacalm</t>
  </si>
  <si>
    <t>Sant Hipòlit de Voltregà</t>
  </si>
  <si>
    <t>Sant Iscle de Vallalta</t>
  </si>
  <si>
    <t>Sant Jaume de Frontanyà</t>
  </si>
  <si>
    <t>Sant Jaume de Llierca</t>
  </si>
  <si>
    <t>Sant Jaume dels Domenys</t>
  </si>
  <si>
    <t>Sant Jaume d'Enveja</t>
  </si>
  <si>
    <t>Sant Joan de les Abadesses</t>
  </si>
  <si>
    <t>Sant Joan de Mollet</t>
  </si>
  <si>
    <t>Sant Joan de Vilatorrada</t>
  </si>
  <si>
    <t>Sant Joan Despí</t>
  </si>
  <si>
    <t>Sant Joan les Fonts</t>
  </si>
  <si>
    <t>Sant Jordi Desvalls</t>
  </si>
  <si>
    <t>Sant Julià de Cerdanyola</t>
  </si>
  <si>
    <t>Sant Julià de Ramis</t>
  </si>
  <si>
    <t>Sant Julià de Vilatorta</t>
  </si>
  <si>
    <t>Sant Julià del Llor i Bonmatí</t>
  </si>
  <si>
    <t>Sant Just Desvern</t>
  </si>
  <si>
    <t>Sant Llorenç de la Muga</t>
  </si>
  <si>
    <t>Sant Llorenç de Morunys</t>
  </si>
  <si>
    <t>Sant Llorenç d'Hortons</t>
  </si>
  <si>
    <t>Sant Llorenç Savall</t>
  </si>
  <si>
    <t>Sant Martí d'Albars</t>
  </si>
  <si>
    <t>Sant Martí de Centelles</t>
  </si>
  <si>
    <t>Sant Martí de Llémena</t>
  </si>
  <si>
    <t>Sant Martí de Riucorb</t>
  </si>
  <si>
    <t>Sant Martí de Tous</t>
  </si>
  <si>
    <t>Sant Martí Sarroca</t>
  </si>
  <si>
    <t>Sant Martí Sesgueioles</t>
  </si>
  <si>
    <t>Sant Martí Vell</t>
  </si>
  <si>
    <t>Sant Mateu de Bages</t>
  </si>
  <si>
    <t>Sant Miquel de Campmajor</t>
  </si>
  <si>
    <t>Sant Miquel de Fluvià</t>
  </si>
  <si>
    <t>Sant Mori</t>
  </si>
  <si>
    <t>Sant Pau de Segúries</t>
  </si>
  <si>
    <t>Sant Pere de Ribes</t>
  </si>
  <si>
    <t>Sant Pere de Riudebitlles</t>
  </si>
  <si>
    <t>Sant Pere de Torelló</t>
  </si>
  <si>
    <t>Sant Pere de Vilamajor</t>
  </si>
  <si>
    <t>Sant Pere Pescador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</si>
  <si>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</si>
  <si>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</si>
  <si>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</si>
  <si>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</si>
  <si>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</si>
  <si>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</si>
  <si>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Ramon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</si>
  <si>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</si>
  <si>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</si>
  <si>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</si>
  <si>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</si>
  <si>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</si>
  <si>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</si>
  <si>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</si>
  <si>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Bàrbara</t>
  </si>
  <si>
    <t>Santa Cecília de Voltregà</t>
  </si>
  <si>
    <t>Santa Coloma de Cervelló</t>
  </si>
  <si>
    <t>Santa Coloma de Farners</t>
  </si>
  <si>
    <t>Santa Coloma de Gramenet</t>
  </si>
  <si>
    <t>Santa Coloma de Queralt</t>
  </si>
  <si>
    <t>Santa Cristina d'Aro</t>
  </si>
  <si>
    <t>Santa Eugènia de Berga</t>
  </si>
  <si>
    <t>Santa Eulàlia de Riuprimer</t>
  </si>
  <si>
    <t>Santa Eulàlia de Ronçana</t>
  </si>
  <si>
    <t>Santa Fe del Penedès</t>
  </si>
  <si>
    <t>Santa Llogaia d'Àlguema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</si>
  <si>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</si>
  <si>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</si>
  <si>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</si>
  <si>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</si>
  <si>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</si>
  <si>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</si>
  <si>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</si>
  <si>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</si>
  <si>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Oliva</t>
  </si>
  <si>
    <t>Santa Pau</t>
  </si>
  <si>
    <t>Santa Perpètua de Mogoda</t>
  </si>
  <si>
    <t>Santa Susanna</t>
  </si>
  <si>
    <t>Santpedor</t>
  </si>
  <si>
    <t>Sarral</t>
  </si>
  <si>
    <t>Sarrià de Ter</t>
  </si>
  <si>
    <t>Sarroca de Bellera</t>
  </si>
  <si>
    <t>Sarroca de Lleida</t>
  </si>
  <si>
    <t>Saus, Camallera i Llampaies</t>
  </si>
  <si>
    <t>Savallà del Comtat</t>
  </si>
  <si>
    <t>Secuita, la</t>
  </si>
  <si>
    <t>Selva de Mar, la</t>
  </si>
  <si>
    <t>Selva del Camp, la</t>
  </si>
  <si>
    <t>Senan</t>
  </si>
  <si>
    <t>Sénia, la</t>
  </si>
  <si>
    <t>Senterada</t>
  </si>
  <si>
    <t>Sentiu de Sió, la</t>
  </si>
  <si>
    <t>Sentmenat</t>
  </si>
  <si>
    <t>Serinyà</t>
  </si>
  <si>
    <t>Seròs</t>
  </si>
  <si>
    <t>Serra de Daró</t>
  </si>
  <si>
    <t>Setcases</t>
  </si>
  <si>
    <t>Seu d'Urgell, la</t>
  </si>
  <si>
    <t>Seva</t>
  </si>
  <si>
    <t>Sidamon</t>
  </si>
  <si>
    <t>Sils</t>
  </si>
  <si>
    <t>Sitges</t>
  </si>
  <si>
    <t>Siurana</t>
  </si>
  <si>
    <t>Sobremunt</t>
  </si>
  <si>
    <t>Soleràs, el</t>
  </si>
  <si>
    <t>Solivella</t>
  </si>
  <si>
    <t>Solsona</t>
  </si>
  <si>
    <t>Sora</t>
  </si>
  <si>
    <t>Soriguera</t>
  </si>
  <si>
    <t>Sort</t>
  </si>
  <si>
    <t>Soses</t>
  </si>
  <si>
    <t>Subirats</t>
  </si>
  <si>
    <t>Sudanell</t>
  </si>
  <si>
    <t>Sunyer</t>
  </si>
  <si>
    <t>Súria</t>
  </si>
  <si>
    <t>Susqueda</t>
  </si>
  <si>
    <t>Tagamanent</t>
  </si>
  <si>
    <t>Talamanca</t>
  </si>
  <si>
    <t>Talarn</t>
  </si>
  <si>
    <t>Talavera</t>
  </si>
  <si>
    <t>Tallada d'Empordà, la</t>
  </si>
  <si>
    <t>Taradell</t>
  </si>
  <si>
    <t>Tarragona</t>
  </si>
  <si>
    <t>Tàrrega</t>
  </si>
  <si>
    <t>Tarrés</t>
  </si>
  <si>
    <t>Tarroja de Segarra</t>
  </si>
  <si>
    <t>Tavèrnoles</t>
  </si>
  <si>
    <t>Tavertet</t>
  </si>
  <si>
    <t>Teià</t>
  </si>
  <si>
    <t>Térmens</t>
  </si>
  <si>
    <t>Terrades</t>
  </si>
  <si>
    <t>Terrassa</t>
  </si>
  <si>
    <t>Tiana</t>
  </si>
  <si>
    <t>Tírvia</t>
  </si>
  <si>
    <t>Tiurana</t>
  </si>
  <si>
    <t>Tivenys</t>
  </si>
  <si>
    <t>Tivissa</t>
  </si>
  <si>
    <t>Tona</t>
  </si>
  <si>
    <t>Torà</t>
  </si>
  <si>
    <t>Tordera</t>
  </si>
  <si>
    <t>Torelló</t>
  </si>
  <si>
    <t>Torms, els</t>
  </si>
  <si>
    <t>Tornabous</t>
  </si>
  <si>
    <t>Torre de Cabdella, la</t>
  </si>
  <si>
    <t>Torre de Claramunt, la</t>
  </si>
  <si>
    <t>Torre de Fontaubella, la</t>
  </si>
  <si>
    <t>Torre de l'Espanyol, la</t>
  </si>
  <si>
    <t>Torrebesses</t>
  </si>
  <si>
    <t>Torredembarra</t>
  </si>
  <si>
    <t>Torrefarrera</t>
  </si>
  <si>
    <t>Torrefeta i Florejacs</t>
  </si>
  <si>
    <t>Torregrossa</t>
  </si>
  <si>
    <t>Torrelameu</t>
  </si>
  <si>
    <t>Torrelavit</t>
  </si>
  <si>
    <t>Torrelles de Foix</t>
  </si>
  <si>
    <t>Torrelles de Llobregat</t>
  </si>
  <si>
    <t>Torrent</t>
  </si>
  <si>
    <t>Torres de Segre</t>
  </si>
  <si>
    <t>Torre-serona</t>
  </si>
  <si>
    <t>Torroella de Fluvià</t>
  </si>
  <si>
    <t>Torroella de Montgrí</t>
  </si>
  <si>
    <t>Torroja del Priorat</t>
  </si>
  <si>
    <t>Tortellà</t>
  </si>
  <si>
    <t>Tortosa</t>
  </si>
  <si>
    <t>Toses</t>
  </si>
  <si>
    <t>Tossa de Mar</t>
  </si>
  <si>
    <t>Tremp</t>
  </si>
  <si>
    <t>Ullà</t>
  </si>
  <si>
    <t>Ullastrell</t>
  </si>
  <si>
    <t>Ullastret</t>
  </si>
  <si>
    <t>Ulldecona</t>
  </si>
  <si>
    <t>Ulldemolins</t>
  </si>
  <si>
    <t>Ultramort</t>
  </si>
  <si>
    <t>Urús</t>
  </si>
  <si>
    <t>Vacarisses</t>
  </si>
  <si>
    <t>Vajol, la</t>
  </si>
  <si>
    <t>Vall de Bianya, la</t>
  </si>
  <si>
    <t>Vall de Boí, la</t>
  </si>
  <si>
    <t>Vall de Cardós</t>
  </si>
  <si>
    <t>Vall d'en Bas, la</t>
  </si>
  <si>
    <t>Vallbona d'Anoia</t>
  </si>
  <si>
    <t>Vallbona de les Monges</t>
  </si>
  <si>
    <t>Vallcebre</t>
  </si>
  <si>
    <t>Vallclara</t>
  </si>
  <si>
    <t>Vallfogona de Balaguer</t>
  </si>
  <si>
    <t>Vallfogona de Ripollès</t>
  </si>
  <si>
    <t>Vallfogona de Riucorb</t>
  </si>
  <si>
    <t>Vallgorguina</t>
  </si>
  <si>
    <t>Vallirana</t>
  </si>
  <si>
    <t>Vall-llobrega</t>
  </si>
  <si>
    <t>Vallmoll</t>
  </si>
  <si>
    <t>Vallromanes</t>
  </si>
  <si>
    <t>Valls</t>
  </si>
  <si>
    <t>Valls d'Aguilar, les</t>
  </si>
  <si>
    <t>Valls de Valira, les</t>
  </si>
  <si>
    <t>Vandellòs i l'Hospitalet de l'Infant</t>
  </si>
  <si>
    <t>Vansa i Fórnols, la</t>
  </si>
  <si>
    <t>Veciana</t>
  </si>
  <si>
    <t>Vendrell, el</t>
  </si>
  <si>
    <t>Ventalló</t>
  </si>
  <si>
    <t>Verdú</t>
  </si>
  <si>
    <t>Verges</t>
  </si>
  <si>
    <t>Vespella de Gaià</t>
  </si>
  <si>
    <t>Vic</t>
  </si>
  <si>
    <t>Vidrà</t>
  </si>
  <si>
    <t>Vidreres</t>
  </si>
  <si>
    <t>Vielha e Mijaran</t>
  </si>
  <si>
    <t>Vilabella</t>
  </si>
  <si>
    <t>Vilabertran</t>
  </si>
  <si>
    <t>Vilablareix</t>
  </si>
  <si>
    <t>Vilada</t>
  </si>
  <si>
    <t>Viladamat</t>
  </si>
  <si>
    <t>Viladasens</t>
  </si>
  <si>
    <t>Viladecans</t>
  </si>
  <si>
    <t>Viladecavalls</t>
  </si>
  <si>
    <t>Vilademuls</t>
  </si>
  <si>
    <t>Viladrau</t>
  </si>
  <si>
    <t>Vilafant</t>
  </si>
  <si>
    <t>Vilafranca del Penedès</t>
  </si>
  <si>
    <t>Vilagrassa</t>
  </si>
  <si>
    <t>Vilajuïga</t>
  </si>
  <si>
    <t>Vilalba dels Arcs</t>
  </si>
  <si>
    <t>Vilalba Sasserra</t>
  </si>
  <si>
    <t>Vilaller</t>
  </si>
  <si>
    <t>Vilallonga de Ter</t>
  </si>
  <si>
    <t>Vilallonga del Camp</t>
  </si>
  <si>
    <t>Vilamacolum</t>
  </si>
  <si>
    <t>Vilamalla</t>
  </si>
  <si>
    <t>Vilamaniscle</t>
  </si>
  <si>
    <t>Vilamòs</t>
  </si>
  <si>
    <t>Vilanant</t>
  </si>
  <si>
    <t>Vilanova de Bellpuig</t>
  </si>
  <si>
    <t>Vilanova de la Barca</t>
  </si>
  <si>
    <t>Vilanova de l'Aguda</t>
  </si>
  <si>
    <t>Vilanova de Meià</t>
  </si>
  <si>
    <t>Vilanova de Prades</t>
  </si>
  <si>
    <t>Vilanova de Sau</t>
  </si>
  <si>
    <t>Vilanova de Segrià</t>
  </si>
  <si>
    <t>Vilanova del Camí</t>
  </si>
  <si>
    <t>Vilanova del Vallès</t>
  </si>
  <si>
    <t>Vilanova d'Escornalbou</t>
  </si>
  <si>
    <t>Vilanova i la Geltrú</t>
  </si>
  <si>
    <t>Vilaplana</t>
  </si>
  <si>
    <t>Vila-rodona</t>
  </si>
  <si>
    <t>Vila-sacra</t>
  </si>
  <si>
    <t>Vila-sana</t>
  </si>
  <si>
    <t>Vila-seca</t>
  </si>
  <si>
    <t>Vilassar de Dalt</t>
  </si>
  <si>
    <t>Vilassar de Mar</t>
  </si>
  <si>
    <t>Vilaür</t>
  </si>
  <si>
    <t>Vilaverd</t>
  </si>
  <si>
    <t>Vilella Alta, la</t>
  </si>
  <si>
    <t>Vilella Baixa, la</t>
  </si>
  <si>
    <t>Vilobí del Penedès</t>
  </si>
  <si>
    <t>Vilobí d'Onyar</t>
  </si>
  <si>
    <t>Vilopriu</t>
  </si>
  <si>
    <t>Vilosell, el</t>
  </si>
  <si>
    <t>Vimbodí i Poblet</t>
  </si>
  <si>
    <t>Vinaixa</t>
  </si>
  <si>
    <t>Vinebre</t>
  </si>
  <si>
    <t>Vinyols i els Arcs</t>
  </si>
  <si>
    <t>Viver i Serrateix</t>
  </si>
  <si>
    <t>Xerta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</si>
</sst>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Liberation Sans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53734"/>
      </left>
      <right style="medium">
        <color rgb="FF953734"/>
      </right>
      <top/>
      <bottom style="thick">
        <color rgb="FF95373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/>
    <xf numFmtId="0" fontId="5" fillId="0" borderId="0" xfId="3" applyFont="1" applyFill="1" applyAlignment="1"/>
    <xf numFmtId="0" fontId="5" fillId="0" borderId="0" xfId="3" applyFont="1" applyFill="1" applyAlignment="1" applyProtection="1">
      <protection locked="0"/>
    </xf>
    <xf numFmtId="0" fontId="5" fillId="0" borderId="0" xfId="3" applyFont="1" applyFill="1" applyBorder="1" applyAlignment="1"/>
    <xf numFmtId="0" fontId="5" fillId="0" borderId="0" xfId="3" applyFont="1" applyFill="1" applyBorder="1" applyAlignment="1" applyProtection="1">
      <protection locked="0"/>
    </xf>
    <xf numFmtId="0" fontId="6" fillId="0" borderId="0" xfId="0" applyFont="1" applyFill="1"/>
    <xf numFmtId="0" fontId="9" fillId="0" borderId="0" xfId="3" applyFont="1" applyFill="1"/>
    <xf numFmtId="0" fontId="9" fillId="0" borderId="0" xfId="3" applyFont="1" applyFill="1" applyBorder="1"/>
    <xf numFmtId="0" fontId="9" fillId="0" borderId="0" xfId="3" applyFont="1" applyFill="1" applyBorder="1" applyAlignment="1">
      <alignment wrapText="1"/>
    </xf>
    <xf numFmtId="0" fontId="8" fillId="0" borderId="0" xfId="3" applyFont="1" applyFill="1" applyAlignment="1"/>
    <xf numFmtId="0" fontId="9" fillId="0" borderId="1" xfId="3" applyFont="1" applyFill="1" applyBorder="1"/>
    <xf numFmtId="0" fontId="5" fillId="0" borderId="0" xfId="3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/>
    </xf>
    <xf numFmtId="0" fontId="9" fillId="0" borderId="0" xfId="3" applyFont="1" applyFill="1" applyAlignment="1">
      <alignment horizontal="left"/>
    </xf>
    <xf numFmtId="0" fontId="0" fillId="0" borderId="0" xfId="0" pivotButton="1"/>
    <xf numFmtId="0" fontId="8" fillId="0" borderId="0" xfId="3" applyFont="1" applyFill="1" applyAlignment="1">
      <alignment horizontal="left"/>
    </xf>
    <xf numFmtId="0" fontId="5" fillId="0" borderId="0" xfId="3" applyFont="1" applyFill="1" applyAlignment="1">
      <alignment horizontal="left"/>
    </xf>
    <xf numFmtId="0" fontId="7" fillId="2" borderId="2" xfId="3" applyFont="1" applyFill="1" applyBorder="1" applyAlignment="1">
      <alignment horizontal="left"/>
    </xf>
    <xf numFmtId="0" fontId="7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 applyProtection="1">
      <alignment horizontal="left"/>
      <protection locked="0"/>
    </xf>
    <xf numFmtId="14" fontId="1" fillId="0" borderId="0" xfId="0" applyNumberFormat="1" applyFont="1"/>
    <xf numFmtId="10" fontId="0" fillId="0" borderId="0" xfId="0" applyNumberFormat="1"/>
    <xf numFmtId="9" fontId="0" fillId="0" borderId="0" xfId="4" applyNumberFormat="1" applyFont="1"/>
    <xf numFmtId="0" fontId="0" fillId="0" borderId="0" xfId="0" applyBorder="1"/>
    <xf numFmtId="0" fontId="1" fillId="3" borderId="3" xfId="0" applyFont="1" applyFill="1" applyBorder="1"/>
    <xf numFmtId="0" fontId="7" fillId="2" borderId="0" xfId="3" applyFont="1" applyFill="1" applyBorder="1" applyAlignment="1">
      <alignment horizontal="left"/>
    </xf>
    <xf numFmtId="0" fontId="11" fillId="0" borderId="0" xfId="0" applyFont="1"/>
    <xf numFmtId="9" fontId="0" fillId="0" borderId="0" xfId="4" applyFont="1"/>
    <xf numFmtId="0" fontId="12" fillId="4" borderId="0" xfId="0" applyFont="1" applyFill="1"/>
    <xf numFmtId="0" fontId="0" fillId="4" borderId="0" xfId="0" applyFill="1"/>
    <xf numFmtId="0" fontId="12" fillId="0" borderId="0" xfId="0" applyFont="1" applyFill="1"/>
    <xf numFmtId="0" fontId="0" fillId="0" borderId="0" xfId="0" applyFill="1"/>
    <xf numFmtId="0" fontId="0" fillId="0" borderId="0" xfId="0" applyNumberFormat="1"/>
    <xf numFmtId="0" fontId="1" fillId="5" borderId="0" xfId="0" applyFont="1" applyFill="1"/>
    <xf numFmtId="0" fontId="0" fillId="5" borderId="0" xfId="0" applyFill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atge" xfId="4" builtinId="5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rgb="FF953734"/>
        </left>
        <right style="medium">
          <color rgb="FF953734"/>
        </right>
        <top/>
        <bottom/>
      </border>
    </dxf>
    <dxf>
      <numFmt numFmtId="164" formatCode="0.0%"/>
    </dxf>
    <dxf>
      <numFmt numFmtId="13" formatCode="0%"/>
    </dxf>
    <dxf>
      <numFmt numFmtId="164" formatCode="0.0%"/>
    </dxf>
    <dxf>
      <numFmt numFmtId="13" formatCode="0%"/>
    </dxf>
  </dxfs>
  <tableStyles count="0" defaultTableStyle="TableStyleMedium2" defaultPivotStyle="PivotStyleLight16"/>
  <colors>
    <mruColors>
      <color rgb="FFCC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Participants</a:t>
            </a:r>
            <a:r>
              <a:rPr lang="en-US" baseline="0"/>
              <a:t> per sexe</a:t>
            </a:r>
            <a:endParaRPr lang="en-US"/>
          </a:p>
        </c:rich>
      </c:tx>
      <c:layout>
        <c:manualLayout>
          <c:xMode val="edge"/>
          <c:yMode val="edge"/>
          <c:x val="0.32662821885816218"/>
          <c:y val="4.52755905511811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FF00"/>
          </a:solidFill>
          <a:ln>
            <a:noFill/>
          </a:ln>
          <a:effectLst/>
        </c:spP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  <c:pivotFmt>
        <c:idx val="5"/>
        <c:spPr>
          <a:solidFill>
            <a:srgbClr val="FFC000"/>
          </a:solidFill>
          <a:ln>
            <a:noFill/>
          </a:ln>
          <a:effectLst/>
        </c:spPr>
      </c:pivotFmt>
      <c:pivotFmt>
        <c:idx val="6"/>
        <c:spPr>
          <a:solidFill>
            <a:srgbClr val="FF0000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'Perfil participants'!$B$3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D6-426D-A5A7-6C0C841F95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9D6-426D-A5A7-6C0C841F95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9D6-426D-A5A7-6C0C841F9561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'Perfil participants'!$A$4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6-426D-A5A7-6C0C841F956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Participants</a:t>
            </a:r>
            <a:r>
              <a:rPr lang="ca-ES" baseline="0"/>
              <a:t> per edat i sexe (homes i dones)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80828310904002"/>
          <c:y val="0.11183775444677248"/>
          <c:w val="0.84567771688745497"/>
          <c:h val="0.760151723980090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'Perfil participants'!$B$35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 w="152400" cmpd="sng">
              <a:solidFill>
                <a:srgbClr val="FFFF00"/>
              </a:solidFill>
              <a:miter lim="800000"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 w="152400">
                <a:solidFill>
                  <a:srgbClr val="FFFF00"/>
                </a:solidFill>
                <a:miter lim="8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C-4CBB-B02F-B3EF0F526FB0}"/>
              </c:ext>
            </c:extLst>
          </c:dPt>
          <c:cat>
            <c:strRef>
              <c:f>'Perfil participants'!$A$36:$A$42</c:f>
              <c:strCache>
                <c:ptCount val="7"/>
                <c:pt idx="0">
                  <c:v>Total general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strCache>
            </c:strRef>
          </c:cat>
          <c:val>
            <c:numRef>
              <c:f>'Perfil participants'!$B$36:$B$42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C-4CBB-B02F-B3EF0F526FB0}"/>
            </c:ext>
          </c:extLst>
        </c:ser>
        <c:ser>
          <c:idx val="1"/>
          <c:order val="1"/>
          <c:tx>
            <c:strRef>
              <c:f>'Perfil participants'!$C$35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 w="152400">
              <a:solidFill>
                <a:srgbClr val="92D050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'Perfil participants'!$A$36:$A$42</c:f>
              <c:strCache>
                <c:ptCount val="7"/>
                <c:pt idx="0">
                  <c:v>Total general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strCache>
            </c:strRef>
          </c:cat>
          <c:val>
            <c:numRef>
              <c:f>'Perfil participants'!$C$36:$C$42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C-4CBB-B02F-B3EF0F526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9"/>
        <c:overlap val="100"/>
        <c:axId val="571171696"/>
        <c:axId val="571175632"/>
      </c:barChart>
      <c:dateAx>
        <c:axId val="571171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75632"/>
        <c:crosses val="autoZero"/>
        <c:auto val="0"/>
        <c:lblOffset val="200"/>
        <c:baseTimeUnit val="days"/>
      </c:dateAx>
      <c:valAx>
        <c:axId val="5711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17169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Lloc</a:t>
            </a:r>
            <a:r>
              <a:rPr lang="en-US" baseline="0"/>
              <a:t> de naixement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'Perfil participants'!$B$85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C5-4ED1-BB04-913B10671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C5-4ED1-BB04-913B10671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6C5-4ED1-BB04-913B10671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'Perfil participants'!$A$86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participants'!$B$86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E-4ADC-9B1A-832B3D8C3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Àmbit del municipi de residència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'Perfil participants'!$B$106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A3-4495-B2D5-2937CFBC13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A3-4495-B2D5-2937CFBC13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0A3-4495-B2D5-2937CFBC13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0A3-4495-B2D5-2937CFBC13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0A3-4495-B2D5-2937CFBC13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0A3-4495-B2D5-2937CFBC13D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0A3-4495-B2D5-2937CFBC13D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0A3-4495-B2D5-2937CFBC13D2}"/>
              </c:ext>
            </c:extLst>
          </c:dPt>
          <c:cat>
            <c:strRef>
              <c:f>'Perfil participants'!$A$107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participants'!$B$107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F-443E-98E6-1C70DEBC6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Activitat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'Perfil participants'!$B$129:$B$130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'Perfil participants'!$A$131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participants'!$B$131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4-4ADD-A598-0501433FD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803304"/>
        <c:axId val="556807568"/>
      </c:barChart>
      <c:catAx>
        <c:axId val="55680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07568"/>
        <c:crosses val="autoZero"/>
        <c:auto val="1"/>
        <c:lblAlgn val="ctr"/>
        <c:lblOffset val="100"/>
        <c:noMultiLvlLbl val="0"/>
      </c:catAx>
      <c:valAx>
        <c:axId val="55680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80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dinàmica6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Sector</a:t>
            </a:r>
            <a:r>
              <a:rPr lang="en-US" baseline="0"/>
              <a:t> d'activitat econòmica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'Perfil participants'!$B$149:$B$150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'Perfil participants'!$A$151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participants'!$B$151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17-4E51-B0B1-69E873B2B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68655432"/>
        <c:axId val="568655760"/>
      </c:barChart>
      <c:catAx>
        <c:axId val="568655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655760"/>
        <c:crosses val="autoZero"/>
        <c:auto val="1"/>
        <c:lblAlgn val="ctr"/>
        <c:lblOffset val="100"/>
        <c:noMultiLvlLbl val="0"/>
      </c:catAx>
      <c:valAx>
        <c:axId val="56865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65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Formació</a:t>
            </a:r>
            <a:r>
              <a:rPr lang="ca-ES" baseline="0"/>
              <a:t> reglada assolida</a:t>
            </a:r>
            <a:endParaRPr lang="ca-ES"/>
          </a:p>
        </c:rich>
      </c:tx>
      <c:layout>
        <c:manualLayout>
          <c:xMode val="edge"/>
          <c:yMode val="edge"/>
          <c:x val="0.34351799211159095"/>
          <c:y val="3.4200358641598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840843534741694"/>
              <c:y val="-4.1245282773761521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5362733145330002"/>
              <c:y val="7.931785148800286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24749118633749434"/>
              <c:y val="-1.9036284357120695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8.1815268210741962E-3"/>
              <c:y val="-3.17271405952011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dLbl>
          <c:idx val="0"/>
          <c:layout>
            <c:manualLayout>
              <c:x val="0.23521889610588306"/>
              <c:y val="6.3454281190402318E-3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dLbl>
          <c:idx val="0"/>
          <c:layout>
            <c:manualLayout>
              <c:x val="-0.15953977301094685"/>
              <c:y val="9.5181421785603473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dLbl>
          <c:idx val="0"/>
          <c:layout>
            <c:manualLayout>
              <c:x val="-0.15953977301094682"/>
              <c:y val="-2.220899841664080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dLbl>
          <c:idx val="0"/>
          <c:layout>
            <c:manualLayout>
              <c:x val="2.2499198757954038E-2"/>
              <c:y val="-2.220899841664080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'Perfil participants'!$B$172:$B$174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367-4497-A132-35E01C01EB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F2-4E9C-9C16-DB0EFB6400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F2-4E9C-9C16-DB0EFB6400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FF2-4E9C-9C16-DB0EFB6400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F2-4E9C-9C16-DB0EFB64000F}"/>
              </c:ext>
            </c:extLst>
          </c:dPt>
          <c:cat>
            <c:strRef>
              <c:f>'Perfil participants'!$A$175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participants'!$B$175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2-4E9C-9C16-DB0EFB640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5874632"/>
        <c:axId val="415868400"/>
      </c:barChart>
      <c:valAx>
        <c:axId val="41586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74632"/>
        <c:crosses val="autoZero"/>
        <c:crossBetween val="between"/>
      </c:valAx>
      <c:catAx>
        <c:axId val="415874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86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25860447755E-2"/>
          <c:y val="0.80120727453120455"/>
          <c:w val="0.91614117611172785"/>
          <c:h val="0.19879272546879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Discapacitat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'Perfil participants'!$B$52:$B$53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'Perfil participants'!$A$54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participants'!$B$54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0-495C-9AD7-B4839F2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12149528"/>
        <c:axId val="412151496"/>
      </c:barChart>
      <c:catAx>
        <c:axId val="412149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51496"/>
        <c:crosses val="autoZero"/>
        <c:auto val="1"/>
        <c:lblAlgn val="ctr"/>
        <c:lblOffset val="100"/>
        <c:noMultiLvlLbl val="0"/>
      </c:catAx>
      <c:valAx>
        <c:axId val="412151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149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20200629.xlsx]Perfil participants!Taula dinàmica9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Tiipus</a:t>
            </a:r>
            <a:r>
              <a:rPr lang="en-US" baseline="0"/>
              <a:t> discapacitat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'Perfil participants'!$B$68:$B$69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cat>
            <c:strRef>
              <c:f>'Perfil participants'!$A$70</c:f>
              <c:strCache>
                <c:ptCount val="1"/>
                <c:pt idx="0">
                  <c:v>Total general</c:v>
                </c:pt>
              </c:strCache>
            </c:strRef>
          </c:cat>
          <c:val>
            <c:numRef>
              <c:f>'Perfil participants'!$B$70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A-46D6-8E56-4F2EFD0B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529857848"/>
        <c:axId val="529853584"/>
      </c:barChart>
      <c:catAx>
        <c:axId val="52985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853584"/>
        <c:crosses val="autoZero"/>
        <c:auto val="1"/>
        <c:lblAlgn val="ctr"/>
        <c:lblOffset val="100"/>
        <c:noMultiLvlLbl val="0"/>
      </c:catAx>
      <c:valAx>
        <c:axId val="52985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85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[Grafics avaluacio PP 20200629.xlsx]Avaluació!Taula dinàmica1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Importància</a:t>
            </a:r>
            <a:r>
              <a:rPr lang="en-US" baseline="0"/>
              <a:t> del tema</a:t>
            </a:r>
          </a:p>
        </c:rich>
      </c:tx>
      <c:layout>
        <c:manualLayout>
          <c:xMode val="edge"/>
          <c:yMode val="edge"/>
          <c:x val="0.3505745985513421"/>
          <c:y val="0.281678282960969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FFFF00"/>
          </a:solidFill>
          <a:ln>
            <a:noFill/>
          </a:ln>
          <a:effectLst/>
        </c:spPr>
      </c:pivotFmt>
      <c:pivotFmt>
        <c:idx val="4"/>
        <c:spPr>
          <a:solidFill>
            <a:srgbClr val="92D050"/>
          </a:solidFill>
          <a:ln>
            <a:noFill/>
          </a:ln>
          <a:effectLst/>
        </c:spPr>
      </c:pivotFmt>
      <c:pivotFmt>
        <c:idx val="5"/>
        <c:spPr>
          <a:solidFill>
            <a:srgbClr val="FFC000"/>
          </a:solidFill>
          <a:ln>
            <a:noFill/>
          </a:ln>
          <a:effectLst/>
        </c:spPr>
      </c:pivotFmt>
      <c:pivotFmt>
        <c:idx val="6"/>
        <c:spPr>
          <a:solidFill>
            <a:srgbClr val="FF0000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rgbClr val="FFC000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92D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Avaluació!$B$5:$B$6</c:f>
              <c:strCache>
                <c:ptCount val="1"/>
                <c:pt idx="0">
                  <c:v>(en blanc)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Avaluació!$A$7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Avaluació!$B$7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66-4611-8351-9D50C2F91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7992888"/>
        <c:axId val="407992560"/>
      </c:barChart>
      <c:valAx>
        <c:axId val="40799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92888"/>
        <c:crosses val="autoZero"/>
        <c:crossBetween val="between"/>
      </c:valAx>
      <c:catAx>
        <c:axId val="407992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99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Preparació de la sessió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Avaluació!$M$13</c:f>
              <c:strCache>
                <c:ptCount val="1"/>
                <c:pt idx="0">
                  <c:v>MOLT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Avaluació!$L$14:$L$17</c:f>
              <c:strCache>
                <c:ptCount val="4"/>
                <c:pt idx="0">
                  <c:v>Objectius clars</c:v>
                </c:pt>
                <c:pt idx="1">
                  <c:v>Antel·lació convocatòria</c:v>
                </c:pt>
                <c:pt idx="2">
                  <c:v>Material accessibles</c:v>
                </c:pt>
                <c:pt idx="3">
                  <c:v>Material perspectiva gènere</c:v>
                </c:pt>
              </c:strCache>
            </c:strRef>
          </c:cat>
          <c:val>
            <c:numRef>
              <c:f>Avaluació!$M$14:$M$17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3-4776-8B0B-348936A06D9E}"/>
            </c:ext>
          </c:extLst>
        </c:ser>
        <c:ser>
          <c:idx val="1"/>
          <c:order val="1"/>
          <c:tx>
            <c:strRef>
              <c:f>Avaluació!$N$13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Avaluació!$L$14:$L$17</c:f>
              <c:strCache>
                <c:ptCount val="4"/>
                <c:pt idx="0">
                  <c:v>Objectius clars</c:v>
                </c:pt>
                <c:pt idx="1">
                  <c:v>Antel·lació convocatòria</c:v>
                </c:pt>
                <c:pt idx="2">
                  <c:v>Material accessibles</c:v>
                </c:pt>
                <c:pt idx="3">
                  <c:v>Material perspectiva gènere</c:v>
                </c:pt>
              </c:strCache>
            </c:strRef>
          </c:cat>
          <c:val>
            <c:numRef>
              <c:f>Avaluació!$N$14:$N$17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3-4776-8B0B-348936A06D9E}"/>
            </c:ext>
          </c:extLst>
        </c:ser>
        <c:ser>
          <c:idx val="2"/>
          <c:order val="2"/>
          <c:tx>
            <c:strRef>
              <c:f>Avaluació!$O$13</c:f>
              <c:strCache>
                <c:ptCount val="1"/>
                <c:pt idx="0">
                  <c:v>POC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Avaluació!$L$14:$L$17</c:f>
              <c:strCache>
                <c:ptCount val="4"/>
                <c:pt idx="0">
                  <c:v>Objectius clars</c:v>
                </c:pt>
                <c:pt idx="1">
                  <c:v>Antel·lació convocatòria</c:v>
                </c:pt>
                <c:pt idx="2">
                  <c:v>Material accessibles</c:v>
                </c:pt>
                <c:pt idx="3">
                  <c:v>Material perspectiva gènere</c:v>
                </c:pt>
              </c:strCache>
            </c:strRef>
          </c:cat>
          <c:val>
            <c:numRef>
              <c:f>Avaluació!$O$14:$O$17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776-8B0B-348936A06D9E}"/>
            </c:ext>
          </c:extLst>
        </c:ser>
        <c:ser>
          <c:idx val="3"/>
          <c:order val="3"/>
          <c:tx>
            <c:strRef>
              <c:f>Avaluació!$P$13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Avaluació!$L$14:$L$17</c:f>
              <c:strCache>
                <c:ptCount val="4"/>
                <c:pt idx="0">
                  <c:v>Objectius clars</c:v>
                </c:pt>
                <c:pt idx="1">
                  <c:v>Antel·lació convocatòria</c:v>
                </c:pt>
                <c:pt idx="2">
                  <c:v>Material accessibles</c:v>
                </c:pt>
                <c:pt idx="3">
                  <c:v>Material perspectiva gènere</c:v>
                </c:pt>
              </c:strCache>
            </c:strRef>
          </c:cat>
          <c:val>
            <c:numRef>
              <c:f>Avaluació!$P$14:$P$17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3-4776-8B0B-348936A06D9E}"/>
            </c:ext>
          </c:extLst>
        </c:ser>
        <c:ser>
          <c:idx val="4"/>
          <c:order val="4"/>
          <c:tx>
            <c:strRef>
              <c:f>Avaluació!$Q$13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Avaluació!$L$14:$L$17</c:f>
              <c:strCache>
                <c:ptCount val="4"/>
                <c:pt idx="0">
                  <c:v>Objectius clars</c:v>
                </c:pt>
                <c:pt idx="1">
                  <c:v>Antel·lació convocatòria</c:v>
                </c:pt>
                <c:pt idx="2">
                  <c:v>Material accessibles</c:v>
                </c:pt>
                <c:pt idx="3">
                  <c:v>Material perspectiva gènere</c:v>
                </c:pt>
              </c:strCache>
            </c:strRef>
          </c:cat>
          <c:val>
            <c:numRef>
              <c:f>Avaluació!$Q$14:$Q$17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3-4776-8B0B-348936A0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755664"/>
        <c:axId val="413756320"/>
      </c:barChart>
      <c:catAx>
        <c:axId val="41375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6320"/>
        <c:crosses val="autoZero"/>
        <c:auto val="1"/>
        <c:lblAlgn val="ctr"/>
        <c:lblOffset val="100"/>
        <c:noMultiLvlLbl val="0"/>
      </c:catAx>
      <c:valAx>
        <c:axId val="41375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Execució</a:t>
            </a:r>
            <a:r>
              <a:rPr lang="ca-ES" baseline="0"/>
              <a:t> de la sessió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Avaluació!$M$40</c:f>
              <c:strCache>
                <c:ptCount val="1"/>
                <c:pt idx="0">
                  <c:v>MOLT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Avaluació!$L$41:$L$46</c:f>
              <c:strCache>
                <c:ptCount val="6"/>
                <c:pt idx="0">
                  <c:v>13.6 Dinàmica de treball</c:v>
                </c:pt>
                <c:pt idx="1">
                  <c:v>13.7 Totes les opinions rellevants</c:v>
                </c:pt>
                <c:pt idx="2">
                  <c:v>13.8 Horaris</c:v>
                </c:pt>
                <c:pt idx="3">
                  <c:v>13.9 Espai físic</c:v>
                </c:pt>
                <c:pt idx="4">
                  <c:v>13.10 Nivell participació</c:v>
                </c:pt>
                <c:pt idx="5">
                  <c:v>13.11 Persones dinamitzadores</c:v>
                </c:pt>
              </c:strCache>
            </c:strRef>
          </c:cat>
          <c:val>
            <c:numRef>
              <c:f>Avaluació!$M$41:$M$46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3-4776-8B0B-348936A06D9E}"/>
            </c:ext>
          </c:extLst>
        </c:ser>
        <c:ser>
          <c:idx val="1"/>
          <c:order val="1"/>
          <c:tx>
            <c:strRef>
              <c:f>Avaluació!$N$40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Avaluació!$L$41:$L$46</c:f>
              <c:strCache>
                <c:ptCount val="6"/>
                <c:pt idx="0">
                  <c:v>13.6 Dinàmica de treball</c:v>
                </c:pt>
                <c:pt idx="1">
                  <c:v>13.7 Totes les opinions rellevants</c:v>
                </c:pt>
                <c:pt idx="2">
                  <c:v>13.8 Horaris</c:v>
                </c:pt>
                <c:pt idx="3">
                  <c:v>13.9 Espai físic</c:v>
                </c:pt>
                <c:pt idx="4">
                  <c:v>13.10 Nivell participació</c:v>
                </c:pt>
                <c:pt idx="5">
                  <c:v>13.11 Persones dinamitzadores</c:v>
                </c:pt>
              </c:strCache>
            </c:strRef>
          </c:cat>
          <c:val>
            <c:numRef>
              <c:f>Avaluació!$N$41:$N$46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3-4776-8B0B-348936A06D9E}"/>
            </c:ext>
          </c:extLst>
        </c:ser>
        <c:ser>
          <c:idx val="2"/>
          <c:order val="2"/>
          <c:tx>
            <c:strRef>
              <c:f>Avaluació!$O$40</c:f>
              <c:strCache>
                <c:ptCount val="1"/>
                <c:pt idx="0">
                  <c:v>POC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Avaluació!$L$41:$L$46</c:f>
              <c:strCache>
                <c:ptCount val="6"/>
                <c:pt idx="0">
                  <c:v>13.6 Dinàmica de treball</c:v>
                </c:pt>
                <c:pt idx="1">
                  <c:v>13.7 Totes les opinions rellevants</c:v>
                </c:pt>
                <c:pt idx="2">
                  <c:v>13.8 Horaris</c:v>
                </c:pt>
                <c:pt idx="3">
                  <c:v>13.9 Espai físic</c:v>
                </c:pt>
                <c:pt idx="4">
                  <c:v>13.10 Nivell participació</c:v>
                </c:pt>
                <c:pt idx="5">
                  <c:v>13.11 Persones dinamitzadores</c:v>
                </c:pt>
              </c:strCache>
            </c:strRef>
          </c:cat>
          <c:val>
            <c:numRef>
              <c:f>Avaluació!$O$41:$O$46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776-8B0B-348936A06D9E}"/>
            </c:ext>
          </c:extLst>
        </c:ser>
        <c:ser>
          <c:idx val="3"/>
          <c:order val="3"/>
          <c:tx>
            <c:strRef>
              <c:f>Avaluació!$P$40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Avaluació!$L$41:$L$46</c:f>
              <c:strCache>
                <c:ptCount val="6"/>
                <c:pt idx="0">
                  <c:v>13.6 Dinàmica de treball</c:v>
                </c:pt>
                <c:pt idx="1">
                  <c:v>13.7 Totes les opinions rellevants</c:v>
                </c:pt>
                <c:pt idx="2">
                  <c:v>13.8 Horaris</c:v>
                </c:pt>
                <c:pt idx="3">
                  <c:v>13.9 Espai físic</c:v>
                </c:pt>
                <c:pt idx="4">
                  <c:v>13.10 Nivell participació</c:v>
                </c:pt>
                <c:pt idx="5">
                  <c:v>13.11 Persones dinamitzadores</c:v>
                </c:pt>
              </c:strCache>
            </c:strRef>
          </c:cat>
          <c:val>
            <c:numRef>
              <c:f>Avaluació!$P$41:$P$46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3-4776-8B0B-348936A06D9E}"/>
            </c:ext>
          </c:extLst>
        </c:ser>
        <c:ser>
          <c:idx val="4"/>
          <c:order val="4"/>
          <c:tx>
            <c:strRef>
              <c:f>Avaluació!$Q$40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Avaluació!$L$41:$L$46</c:f>
              <c:strCache>
                <c:ptCount val="6"/>
                <c:pt idx="0">
                  <c:v>13.6 Dinàmica de treball</c:v>
                </c:pt>
                <c:pt idx="1">
                  <c:v>13.7 Totes les opinions rellevants</c:v>
                </c:pt>
                <c:pt idx="2">
                  <c:v>13.8 Horaris</c:v>
                </c:pt>
                <c:pt idx="3">
                  <c:v>13.9 Espai físic</c:v>
                </c:pt>
                <c:pt idx="4">
                  <c:v>13.10 Nivell participació</c:v>
                </c:pt>
                <c:pt idx="5">
                  <c:v>13.11 Persones dinamitzadores</c:v>
                </c:pt>
              </c:strCache>
            </c:strRef>
          </c:cat>
          <c:val>
            <c:numRef>
              <c:f>Avaluació!$Q$41:$Q$46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3-4776-8B0B-348936A0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755664"/>
        <c:axId val="413756320"/>
      </c:barChart>
      <c:catAx>
        <c:axId val="41375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6320"/>
        <c:crosses val="autoZero"/>
        <c:auto val="1"/>
        <c:lblAlgn val="ctr"/>
        <c:lblOffset val="100"/>
        <c:noMultiLvlLbl val="0"/>
      </c:catAx>
      <c:valAx>
        <c:axId val="41375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Resulstats</a:t>
            </a:r>
            <a:r>
              <a:rPr lang="ca-ES" baseline="0"/>
              <a:t> de la sessió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255150870067237"/>
          <c:y val="0.14029611672846717"/>
          <c:w val="0.61118637741439585"/>
          <c:h val="0.701522126234655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Avaluació!$M$79</c:f>
              <c:strCache>
                <c:ptCount val="1"/>
                <c:pt idx="0">
                  <c:v>MOLT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Avaluació!$L$80:$L$85</c:f>
              <c:strCache>
                <c:ptCount val="6"/>
                <c:pt idx="0">
                  <c:v>13.13 Resultats recullen meva opinió</c:v>
                </c:pt>
                <c:pt idx="1">
                  <c:v>13.14 Conclusions concretes</c:v>
                </c:pt>
                <c:pt idx="2">
                  <c:v>13.15 Millora relació amb l'Admció.</c:v>
                </c:pt>
                <c:pt idx="3">
                  <c:v>13.16 Incrementar la xarxa </c:v>
                </c:pt>
                <c:pt idx="4">
                  <c:v>13.17 Aportacions adients al objectiu de la sessió</c:v>
                </c:pt>
                <c:pt idx="5">
                  <c:v>13.18 Interès participar en altres processos</c:v>
                </c:pt>
              </c:strCache>
            </c:strRef>
          </c:cat>
          <c:val>
            <c:numRef>
              <c:f>Avaluació!$M$80:$M$85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3-4776-8B0B-348936A06D9E}"/>
            </c:ext>
          </c:extLst>
        </c:ser>
        <c:ser>
          <c:idx val="1"/>
          <c:order val="1"/>
          <c:tx>
            <c:strRef>
              <c:f>Avaluació!$N$79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Avaluació!$L$80:$L$85</c:f>
              <c:strCache>
                <c:ptCount val="6"/>
                <c:pt idx="0">
                  <c:v>13.13 Resultats recullen meva opinió</c:v>
                </c:pt>
                <c:pt idx="1">
                  <c:v>13.14 Conclusions concretes</c:v>
                </c:pt>
                <c:pt idx="2">
                  <c:v>13.15 Millora relació amb l'Admció.</c:v>
                </c:pt>
                <c:pt idx="3">
                  <c:v>13.16 Incrementar la xarxa </c:v>
                </c:pt>
                <c:pt idx="4">
                  <c:v>13.17 Aportacions adients al objectiu de la sessió</c:v>
                </c:pt>
                <c:pt idx="5">
                  <c:v>13.18 Interès participar en altres processos</c:v>
                </c:pt>
              </c:strCache>
            </c:strRef>
          </c:cat>
          <c:val>
            <c:numRef>
              <c:f>Avaluació!$N$80:$N$85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3-4776-8B0B-348936A06D9E}"/>
            </c:ext>
          </c:extLst>
        </c:ser>
        <c:ser>
          <c:idx val="2"/>
          <c:order val="2"/>
          <c:tx>
            <c:strRef>
              <c:f>Avaluació!$O$79</c:f>
              <c:strCache>
                <c:ptCount val="1"/>
                <c:pt idx="0">
                  <c:v>POC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Avaluació!$L$80:$L$85</c:f>
              <c:strCache>
                <c:ptCount val="6"/>
                <c:pt idx="0">
                  <c:v>13.13 Resultats recullen meva opinió</c:v>
                </c:pt>
                <c:pt idx="1">
                  <c:v>13.14 Conclusions concretes</c:v>
                </c:pt>
                <c:pt idx="2">
                  <c:v>13.15 Millora relació amb l'Admció.</c:v>
                </c:pt>
                <c:pt idx="3">
                  <c:v>13.16 Incrementar la xarxa </c:v>
                </c:pt>
                <c:pt idx="4">
                  <c:v>13.17 Aportacions adients al objectiu de la sessió</c:v>
                </c:pt>
                <c:pt idx="5">
                  <c:v>13.18 Interès participar en altres processos</c:v>
                </c:pt>
              </c:strCache>
            </c:strRef>
          </c:cat>
          <c:val>
            <c:numRef>
              <c:f>Avaluació!$O$80:$O$85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776-8B0B-348936A06D9E}"/>
            </c:ext>
          </c:extLst>
        </c:ser>
        <c:ser>
          <c:idx val="3"/>
          <c:order val="3"/>
          <c:tx>
            <c:strRef>
              <c:f>Avaluació!$P$79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Avaluació!$L$80:$L$85</c:f>
              <c:strCache>
                <c:ptCount val="6"/>
                <c:pt idx="0">
                  <c:v>13.13 Resultats recullen meva opinió</c:v>
                </c:pt>
                <c:pt idx="1">
                  <c:v>13.14 Conclusions concretes</c:v>
                </c:pt>
                <c:pt idx="2">
                  <c:v>13.15 Millora relació amb l'Admció.</c:v>
                </c:pt>
                <c:pt idx="3">
                  <c:v>13.16 Incrementar la xarxa </c:v>
                </c:pt>
                <c:pt idx="4">
                  <c:v>13.17 Aportacions adients al objectiu de la sessió</c:v>
                </c:pt>
                <c:pt idx="5">
                  <c:v>13.18 Interès participar en altres processos</c:v>
                </c:pt>
              </c:strCache>
            </c:strRef>
          </c:cat>
          <c:val>
            <c:numRef>
              <c:f>Avaluació!$P$80:$P$85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3-4776-8B0B-348936A06D9E}"/>
            </c:ext>
          </c:extLst>
        </c:ser>
        <c:ser>
          <c:idx val="4"/>
          <c:order val="4"/>
          <c:tx>
            <c:strRef>
              <c:f>Avaluació!$Q$79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Avaluació!$L$80:$L$85</c:f>
              <c:strCache>
                <c:ptCount val="6"/>
                <c:pt idx="0">
                  <c:v>13.13 Resultats recullen meva opinió</c:v>
                </c:pt>
                <c:pt idx="1">
                  <c:v>13.14 Conclusions concretes</c:v>
                </c:pt>
                <c:pt idx="2">
                  <c:v>13.15 Millora relació amb l'Admció.</c:v>
                </c:pt>
                <c:pt idx="3">
                  <c:v>13.16 Incrementar la xarxa </c:v>
                </c:pt>
                <c:pt idx="4">
                  <c:v>13.17 Aportacions adients al objectiu de la sessió</c:v>
                </c:pt>
                <c:pt idx="5">
                  <c:v>13.18 Interès participar en altres processos</c:v>
                </c:pt>
              </c:strCache>
            </c:strRef>
          </c:cat>
          <c:val>
            <c:numRef>
              <c:f>Avaluació!$Q$80:$Q$85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3-4776-8B0B-348936A0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755664"/>
        <c:axId val="413756320"/>
      </c:barChart>
      <c:catAx>
        <c:axId val="41375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6320"/>
        <c:crosses val="autoZero"/>
        <c:auto val="1"/>
        <c:lblAlgn val="ctr"/>
        <c:lblOffset val="100"/>
        <c:noMultiLvlLbl val="0"/>
      </c:catAx>
      <c:valAx>
        <c:axId val="41375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Valoració General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Avaluació!$M$137</c:f>
              <c:strCache>
                <c:ptCount val="1"/>
                <c:pt idx="0">
                  <c:v>MOLT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Avaluació!$L$138:$L$142</c:f>
              <c:strCache>
                <c:ptCount val="5"/>
                <c:pt idx="0">
                  <c:v>13.19 Satisfacció resultats</c:v>
                </c:pt>
                <c:pt idx="1">
                  <c:v>13.20 Satisfacció participació personal</c:v>
                </c:pt>
                <c:pt idx="2">
                  <c:v>13.21 Valoració participació conjunt</c:v>
                </c:pt>
                <c:pt idx="3">
                  <c:v>13.22 Assoliment d'objectius</c:v>
                </c:pt>
                <c:pt idx="4">
                  <c:v>13.23 Aprenentatge</c:v>
                </c:pt>
              </c:strCache>
            </c:strRef>
          </c:cat>
          <c:val>
            <c:numRef>
              <c:f>Avaluació!$M$138:$M$142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3-4776-8B0B-348936A06D9E}"/>
            </c:ext>
          </c:extLst>
        </c:ser>
        <c:ser>
          <c:idx val="1"/>
          <c:order val="1"/>
          <c:tx>
            <c:strRef>
              <c:f>Avaluació!$N$137</c:f>
              <c:strCache>
                <c:ptCount val="1"/>
                <c:pt idx="0">
                  <c:v>BASTANT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Avaluació!$L$138:$L$142</c:f>
              <c:strCache>
                <c:ptCount val="5"/>
                <c:pt idx="0">
                  <c:v>13.19 Satisfacció resultats</c:v>
                </c:pt>
                <c:pt idx="1">
                  <c:v>13.20 Satisfacció participació personal</c:v>
                </c:pt>
                <c:pt idx="2">
                  <c:v>13.21 Valoració participació conjunt</c:v>
                </c:pt>
                <c:pt idx="3">
                  <c:v>13.22 Assoliment d'objectius</c:v>
                </c:pt>
                <c:pt idx="4">
                  <c:v>13.23 Aprenentatge</c:v>
                </c:pt>
              </c:strCache>
            </c:strRef>
          </c:cat>
          <c:val>
            <c:numRef>
              <c:f>Avaluació!$N$138:$N$142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3-4776-8B0B-348936A06D9E}"/>
            </c:ext>
          </c:extLst>
        </c:ser>
        <c:ser>
          <c:idx val="2"/>
          <c:order val="2"/>
          <c:tx>
            <c:strRef>
              <c:f>Avaluació!$O$137</c:f>
              <c:strCache>
                <c:ptCount val="1"/>
                <c:pt idx="0">
                  <c:v>POC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Avaluació!$L$138:$L$142</c:f>
              <c:strCache>
                <c:ptCount val="5"/>
                <c:pt idx="0">
                  <c:v>13.19 Satisfacció resultats</c:v>
                </c:pt>
                <c:pt idx="1">
                  <c:v>13.20 Satisfacció participació personal</c:v>
                </c:pt>
                <c:pt idx="2">
                  <c:v>13.21 Valoració participació conjunt</c:v>
                </c:pt>
                <c:pt idx="3">
                  <c:v>13.22 Assoliment d'objectius</c:v>
                </c:pt>
                <c:pt idx="4">
                  <c:v>13.23 Aprenentatge</c:v>
                </c:pt>
              </c:strCache>
            </c:strRef>
          </c:cat>
          <c:val>
            <c:numRef>
              <c:f>Avaluació!$O$138:$O$142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776-8B0B-348936A06D9E}"/>
            </c:ext>
          </c:extLst>
        </c:ser>
        <c:ser>
          <c:idx val="3"/>
          <c:order val="3"/>
          <c:tx>
            <c:strRef>
              <c:f>Avaluació!$P$137</c:f>
              <c:strCache>
                <c:ptCount val="1"/>
                <c:pt idx="0">
                  <c:v>GENS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Avaluació!$L$138:$L$142</c:f>
              <c:strCache>
                <c:ptCount val="5"/>
                <c:pt idx="0">
                  <c:v>13.19 Satisfacció resultats</c:v>
                </c:pt>
                <c:pt idx="1">
                  <c:v>13.20 Satisfacció participació personal</c:v>
                </c:pt>
                <c:pt idx="2">
                  <c:v>13.21 Valoració participació conjunt</c:v>
                </c:pt>
                <c:pt idx="3">
                  <c:v>13.22 Assoliment d'objectius</c:v>
                </c:pt>
                <c:pt idx="4">
                  <c:v>13.23 Aprenentatge</c:v>
                </c:pt>
              </c:strCache>
            </c:strRef>
          </c:cat>
          <c:val>
            <c:numRef>
              <c:f>Avaluació!$P$138:$P$142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3-4776-8B0B-348936A06D9E}"/>
            </c:ext>
          </c:extLst>
        </c:ser>
        <c:ser>
          <c:idx val="4"/>
          <c:order val="4"/>
          <c:tx>
            <c:strRef>
              <c:f>Avaluació!$Q$137</c:f>
              <c:strCache>
                <c:ptCount val="1"/>
                <c:pt idx="0">
                  <c:v>NC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strRef>
              <c:f>Avaluació!$L$138:$L$142</c:f>
              <c:strCache>
                <c:ptCount val="5"/>
                <c:pt idx="0">
                  <c:v>13.19 Satisfacció resultats</c:v>
                </c:pt>
                <c:pt idx="1">
                  <c:v>13.20 Satisfacció participació personal</c:v>
                </c:pt>
                <c:pt idx="2">
                  <c:v>13.21 Valoració participació conjunt</c:v>
                </c:pt>
                <c:pt idx="3">
                  <c:v>13.22 Assoliment d'objectius</c:v>
                </c:pt>
                <c:pt idx="4">
                  <c:v>13.23 Aprenentatge</c:v>
                </c:pt>
              </c:strCache>
            </c:strRef>
          </c:cat>
          <c:val>
            <c:numRef>
              <c:f>Avaluació!$Q$138:$Q$142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3-4776-8B0B-348936A06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755664"/>
        <c:axId val="413756320"/>
      </c:barChart>
      <c:catAx>
        <c:axId val="413755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6320"/>
        <c:crosses val="autoZero"/>
        <c:auto val="1"/>
        <c:lblAlgn val="ctr"/>
        <c:lblOffset val="100"/>
        <c:noMultiLvlLbl val="0"/>
      </c:catAx>
      <c:valAx>
        <c:axId val="413756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75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Coneixement</a:t>
            </a:r>
            <a:r>
              <a:rPr lang="en-US" b="1" baseline="0"/>
              <a:t> de la convocatòria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Avaluació!$N$186</c:f>
              <c:strCache>
                <c:ptCount val="1"/>
                <c:pt idx="0">
                  <c:v>% Respostes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86-4EDB-8EF4-AEF9FB0A9C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386-4EDB-8EF4-AEF9FB0A9C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386-4EDB-8EF4-AEF9FB0A9C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86-4EDB-8EF4-AEF9FB0A9C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386-4EDB-8EF4-AEF9FB0A9C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86-4EDB-8EF4-AEF9FB0A9CF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2EA-4235-9726-B3C1BA663030}"/>
              </c:ext>
            </c:extLst>
          </c:dPt>
          <c:dLbls>
            <c:dLbl>
              <c:idx val="6"/>
              <c:layout>
                <c:manualLayout>
                  <c:x val="0.23800218783090532"/>
                  <c:y val="1.7508636567546847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30864447638355952"/>
                      <c:h val="7.91341456351607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2EA-4235-9726-B3C1BA66303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Avaluació!$L$187:$L$193</c:f>
              <c:strCache>
                <c:ptCount val="7"/>
                <c:pt idx="0">
                  <c:v>A través de la meva entitat</c:v>
                </c:pt>
                <c:pt idx="1">
                  <c:v>A través de la Generalitat de Catalunya</c:v>
                </c:pt>
                <c:pt idx="2">
                  <c:v>A través d'internet</c:v>
                </c:pt>
                <c:pt idx="3">
                  <c:v>Altres</c:v>
                </c:pt>
                <c:pt idx="4">
                  <c:v>A través de l'Ajuntament</c:v>
                </c:pt>
                <c:pt idx="5">
                  <c:v>Pel boca orella</c:v>
                </c:pt>
                <c:pt idx="6">
                  <c:v>A través de la premsa</c:v>
                </c:pt>
              </c:strCache>
            </c:strRef>
          </c:cat>
          <c:val>
            <c:numRef>
              <c:f>Avaluació!$N$187:$N$193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6-4EDB-8EF4-AEF9FB0A9CF7}"/>
            </c:ext>
          </c:extLst>
        </c:ser>
        <c:ser>
          <c:idx val="1"/>
          <c:order val="1"/>
          <c:tx>
            <c:strRef>
              <c:f>Avaluació!$N$186</c:f>
              <c:strCache>
                <c:ptCount val="1"/>
                <c:pt idx="0">
                  <c:v>% Respostes</c:v>
                </c:pt>
              </c:strCache>
            </c:strRef>
          </c:tx>
          <c:cat>
            <c:strRef>
              <c:f>Avaluació!$L$187:$L$193</c:f>
              <c:strCache>
                <c:ptCount val="7"/>
                <c:pt idx="0">
                  <c:v>A través de la meva entitat</c:v>
                </c:pt>
                <c:pt idx="1">
                  <c:v>A través de la Generalitat de Catalunya</c:v>
                </c:pt>
                <c:pt idx="2">
                  <c:v>A través d'internet</c:v>
                </c:pt>
                <c:pt idx="3">
                  <c:v>Altres</c:v>
                </c:pt>
                <c:pt idx="4">
                  <c:v>A través de l'Ajuntament</c:v>
                </c:pt>
                <c:pt idx="5">
                  <c:v>Pel boca orella</c:v>
                </c:pt>
                <c:pt idx="6">
                  <c:v>A través de la premsa</c:v>
                </c:pt>
              </c:strCache>
            </c:strRef>
          </c:cat>
          <c:val>
            <c:numRef>
              <c:f>Avaluació!$N$187:$N$193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6-4EDB-8EF4-AEF9FB0A9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0</xdr:row>
      <xdr:rowOff>114300</xdr:rowOff>
    </xdr:from>
    <xdr:to>
      <xdr:col>9</xdr:col>
      <xdr:colOff>590550</xdr:colOff>
      <xdr:row>15</xdr:row>
      <xdr:rowOff>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733425</xdr:colOff>
      <xdr:row>19</xdr:row>
      <xdr:rowOff>40479</xdr:rowOff>
    </xdr:from>
    <xdr:to>
      <xdr:col>10</xdr:col>
      <xdr:colOff>130968</xdr:colOff>
      <xdr:row>41</xdr:row>
      <xdr:rowOff>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29765</xdr:colOff>
      <xdr:row>83</xdr:row>
      <xdr:rowOff>45243</xdr:rowOff>
    </xdr:from>
    <xdr:to>
      <xdr:col>9</xdr:col>
      <xdr:colOff>547688</xdr:colOff>
      <xdr:row>101</xdr:row>
      <xdr:rowOff>166687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3570</xdr:colOff>
      <xdr:row>104</xdr:row>
      <xdr:rowOff>164305</xdr:rowOff>
    </xdr:from>
    <xdr:to>
      <xdr:col>9</xdr:col>
      <xdr:colOff>476249</xdr:colOff>
      <xdr:row>124</xdr:row>
      <xdr:rowOff>119062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94058</xdr:colOff>
      <xdr:row>127</xdr:row>
      <xdr:rowOff>47625</xdr:rowOff>
    </xdr:from>
    <xdr:to>
      <xdr:col>13</xdr:col>
      <xdr:colOff>583406</xdr:colOff>
      <xdr:row>144</xdr:row>
      <xdr:rowOff>71437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107156</xdr:colOff>
      <xdr:row>145</xdr:row>
      <xdr:rowOff>23813</xdr:rowOff>
    </xdr:from>
    <xdr:to>
      <xdr:col>13</xdr:col>
      <xdr:colOff>571499</xdr:colOff>
      <xdr:row>163</xdr:row>
      <xdr:rowOff>35719</xdr:rowOff>
    </xdr:to>
    <xdr:graphicFrame macro="">
      <xdr:nvGraphicFramePr>
        <xdr:cNvPr id="8" name="Gràfic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220266</xdr:colOff>
      <xdr:row>166</xdr:row>
      <xdr:rowOff>45242</xdr:rowOff>
    </xdr:from>
    <xdr:to>
      <xdr:col>12</xdr:col>
      <xdr:colOff>416718</xdr:colOff>
      <xdr:row>185</xdr:row>
      <xdr:rowOff>142875</xdr:rowOff>
    </xdr:to>
    <xdr:graphicFrame macro="">
      <xdr:nvGraphicFramePr>
        <xdr:cNvPr id="9" name="Gràfic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687255</xdr:colOff>
      <xdr:row>50</xdr:row>
      <xdr:rowOff>137583</xdr:rowOff>
    </xdr:from>
    <xdr:to>
      <xdr:col>9</xdr:col>
      <xdr:colOff>529167</xdr:colOff>
      <xdr:row>64</xdr:row>
      <xdr:rowOff>105833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339326</xdr:colOff>
      <xdr:row>66</xdr:row>
      <xdr:rowOff>69056</xdr:rowOff>
    </xdr:from>
    <xdr:to>
      <xdr:col>13</xdr:col>
      <xdr:colOff>273841</xdr:colOff>
      <xdr:row>81</xdr:row>
      <xdr:rowOff>11906</xdr:rowOff>
    </xdr:to>
    <xdr:graphicFrame macro="">
      <xdr:nvGraphicFramePr>
        <xdr:cNvPr id="10" name="Gràfic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369093</xdr:colOff>
      <xdr:row>1</xdr:row>
      <xdr:rowOff>142876</xdr:rowOff>
    </xdr:from>
    <xdr:to>
      <xdr:col>20</xdr:col>
      <xdr:colOff>476250</xdr:colOff>
      <xdr:row>12</xdr:row>
      <xdr:rowOff>23812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404812</xdr:colOff>
      <xdr:row>17</xdr:row>
      <xdr:rowOff>152399</xdr:rowOff>
    </xdr:from>
    <xdr:to>
      <xdr:col>21</xdr:col>
      <xdr:colOff>-1</xdr:colOff>
      <xdr:row>33</xdr:row>
      <xdr:rowOff>47625</xdr:rowOff>
    </xdr:to>
    <xdr:graphicFrame macro="">
      <xdr:nvGraphicFramePr>
        <xdr:cNvPr id="11" name="Gràfic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261936</xdr:colOff>
      <xdr:row>46</xdr:row>
      <xdr:rowOff>164304</xdr:rowOff>
    </xdr:from>
    <xdr:to>
      <xdr:col>21</xdr:col>
      <xdr:colOff>47623</xdr:colOff>
      <xdr:row>66</xdr:row>
      <xdr:rowOff>142874</xdr:rowOff>
    </xdr:to>
    <xdr:graphicFrame macro="">
      <xdr:nvGraphicFramePr>
        <xdr:cNvPr id="12" name="Gràfic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47624</xdr:colOff>
      <xdr:row>85</xdr:row>
      <xdr:rowOff>188118</xdr:rowOff>
    </xdr:from>
    <xdr:to>
      <xdr:col>18</xdr:col>
      <xdr:colOff>821530</xdr:colOff>
      <xdr:row>104</xdr:row>
      <xdr:rowOff>107155</xdr:rowOff>
    </xdr:to>
    <xdr:graphicFrame macro="">
      <xdr:nvGraphicFramePr>
        <xdr:cNvPr id="13" name="Gràfic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333373</xdr:colOff>
      <xdr:row>143</xdr:row>
      <xdr:rowOff>104774</xdr:rowOff>
    </xdr:from>
    <xdr:to>
      <xdr:col>16</xdr:col>
      <xdr:colOff>333375</xdr:colOff>
      <xdr:row>164</xdr:row>
      <xdr:rowOff>35718</xdr:rowOff>
    </xdr:to>
    <xdr:graphicFrame macro="">
      <xdr:nvGraphicFramePr>
        <xdr:cNvPr id="14" name="Gràfic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761999</xdr:colOff>
      <xdr:row>194</xdr:row>
      <xdr:rowOff>164304</xdr:rowOff>
    </xdr:from>
    <xdr:to>
      <xdr:col>13</xdr:col>
      <xdr:colOff>559592</xdr:colOff>
      <xdr:row>220</xdr:row>
      <xdr:rowOff>166687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5.1.%20PROJECTES%20EN%20CURS\GENE-Proc&#233;s%20participatiu%20Lluita%20Corrupci&#243;%20(PA-017)\D.TREBALL\2%20Gravaci&#243;%20i%20tabulaci&#243;%20avaluacions\1.Aval%20Sessions%202019%2009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gencat.sharepoint.com/44197735s/Generalitat%20de%20Catalunya/Participacio%20Ciutadana%20-%20AG_N0036_SGQD_SP/U2200_&#192;rea%20Recerca/U2200_Avaluacio/Processos%20partic/2019/PN%20Interculturalitat/Plantilla_per%20omplir%20i%20extreure%20dades.xlsx?86FDB22B" TargetMode="External"/><Relationship Id="rId1" Type="http://schemas.openxmlformats.org/officeDocument/2006/relationships/externalLinkPath" Target="file:///\\86FDB22B\Plantilla_per%20omplir%20i%20extreure%20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_Questionari_Aval_Proces"/>
      <sheetName val="Desplegables"/>
      <sheetName val="Protocol"/>
      <sheetName val="Qüestionari"/>
      <sheetName val="Class_activ_Eco"/>
    </sheetNames>
    <sheetDataSet>
      <sheetData sheetId="0" refreshError="1"/>
      <sheetData sheetId="1">
        <row r="2">
          <cell r="L2" t="str">
            <v xml:space="preserve">Molt </v>
          </cell>
        </row>
        <row r="3">
          <cell r="L3" t="str">
            <v>Bastant</v>
          </cell>
        </row>
        <row r="4">
          <cell r="L4" t="str">
            <v>Poc</v>
          </cell>
        </row>
        <row r="5">
          <cell r="L5" t="str">
            <v>Gens</v>
          </cell>
        </row>
        <row r="6">
          <cell r="L6" t="str">
            <v>NC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_Questionari_Aval_Proces"/>
      <sheetName val="Hoja1"/>
      <sheetName val="Desplegables"/>
      <sheetName val="Protocol"/>
      <sheetName val="Qüestionari"/>
      <sheetName val="Class_activ_Eco"/>
    </sheetNames>
    <sheetDataSet>
      <sheetData sheetId="0"/>
      <sheetData sheetId="1"/>
      <sheetData sheetId="2">
        <row r="2">
          <cell r="A2" t="str">
            <v>Home</v>
          </cell>
          <cell r="L2" t="str">
            <v xml:space="preserve">Molt </v>
          </cell>
        </row>
        <row r="3">
          <cell r="L3" t="str">
            <v>Bastant</v>
          </cell>
        </row>
        <row r="4">
          <cell r="L4" t="str">
            <v>Poc</v>
          </cell>
        </row>
        <row r="5">
          <cell r="L5" t="str">
            <v>Gens</v>
          </cell>
        </row>
        <row r="6">
          <cell r="L6" t="str">
            <v>NC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utiérrez Fernández, Manuel" refreshedDate="44011.401047222222" createdVersion="6" refreshedVersion="6" minRefreshableVersion="3" recordCount="188" xr:uid="{00000000-000A-0000-FFFF-FFFF22000000}">
  <cacheSource type="worksheet">
    <worksheetSource name="Taula1"/>
  </cacheSource>
  <cacheFields count="48">
    <cacheField name="ANY" numFmtId="0">
      <sharedItems containsNonDate="0" containsString="0" containsBlank="1"/>
    </cacheField>
    <cacheField name="Num_registre_ID" numFmtId="0">
      <sharedItems containsNonDate="0" containsString="0" containsBlank="1"/>
    </cacheField>
    <cacheField name="Nom_proces_participatiu" numFmtId="0">
      <sharedItems containsNonDate="0" containsString="0" containsBlank="1"/>
    </cacheField>
    <cacheField name="Q05_Nom_Taller" numFmtId="0">
      <sharedItems containsNonDate="0" containsString="0" containsBlank="1"/>
    </cacheField>
    <cacheField name="Q01_Sexe" numFmtId="0">
      <sharedItems containsNonDate="0" containsBlank="1" count="5">
        <m/>
        <s v="No binari" u="1"/>
        <s v="Home" u="1"/>
        <s v="NC" u="1"/>
        <s v="Dona" u="1"/>
      </sharedItems>
    </cacheField>
    <cacheField name="Q02_Edat" numFmtId="0">
      <sharedItems containsNonDate="0" containsString="0" containsBlank="1" containsNumber="1" containsInteger="1" minValue="17" maxValue="82" count="47">
        <m/>
        <n v="57" u="1"/>
        <n v="34" u="1"/>
        <n v="75" u="1"/>
        <n v="59" u="1"/>
        <n v="36" u="1"/>
        <n v="61" u="1"/>
        <n v="63" u="1"/>
        <n v="40" u="1"/>
        <n v="66" u="1"/>
        <n v="42" u="1"/>
        <n v="70" u="1"/>
        <n v="44" u="1"/>
        <n v="48" u="1"/>
        <n v="17" u="1"/>
        <n v="82" u="1"/>
        <n v="50" u="1"/>
        <n v="18" u="1"/>
        <n v="52" u="1"/>
        <n v="65" u="1"/>
        <n v="54" u="1"/>
        <n v="56" u="1"/>
        <n v="33" u="1"/>
        <n v="58" u="1"/>
        <n v="35" u="1"/>
        <n v="22" u="1"/>
        <n v="37" u="1"/>
        <n v="62" u="1"/>
        <n v="39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49" u="1"/>
        <n v="29" u="1"/>
        <n v="51" u="1"/>
        <n v="53" u="1"/>
        <n v="31" u="1"/>
        <n v="67" u="1"/>
        <n v="55" u="1"/>
        <n v="32" u="1"/>
      </sharedItems>
      <fieldGroup par="45"/>
    </cacheField>
    <cacheField name="Q03_Discapacitat" numFmtId="0">
      <sharedItems containsNonDate="0" containsBlank="1" count="5">
        <m/>
        <s v="No " u="1"/>
        <s v="Sí" u="1"/>
        <s v="No" u="1"/>
        <s v="si" u="1"/>
      </sharedItems>
    </cacheField>
    <cacheField name="Q04a_Tipus discapacitat" numFmtId="0">
      <sharedItems containsNonDate="0" containsBlank="1" count="5">
        <m/>
        <s v="Física" u="1"/>
        <s v="Sensorial" u="1"/>
        <s v="Intel·lectual" u="1"/>
        <s v="Psíquica" u="1"/>
      </sharedItems>
    </cacheField>
    <cacheField name="Q04b_Percentatge" numFmtId="0">
      <sharedItems containsNonDate="0" containsString="0" containsBlank="1"/>
    </cacheField>
    <cacheField name="Q06_Lloc_naixement" numFmtId="0">
      <sharedItems containsNonDate="0" containsBlank="1" count="5">
        <m/>
        <s v="A la resta d'Espanya" u="1"/>
        <s v="A la resta del món" u="1"/>
        <s v="Catalunya" u="1"/>
        <s v="NC" u="1"/>
      </sharedItems>
    </cacheField>
    <cacheField name="Q07_Municipi_residència" numFmtId="0">
      <sharedItems containsNonDate="0" containsString="0" containsBlank="1"/>
    </cacheField>
    <cacheField name="Àmbit_territorialQ5" numFmtId="0">
      <sharedItems containsNonDate="0" containsBlank="1" count="10">
        <m/>
        <s v="Penedès" u="1"/>
        <s v="Alt Pirineu i Aran" u="1"/>
        <s v="Terres de l'Ebre" u="1"/>
        <s v="Comarques Gironines" u="1"/>
        <s v="Comarques Centrals" u="1"/>
        <e v="#N/A" u="1"/>
        <s v="Metropolità" u="1"/>
        <s v="Ponent" u="1"/>
        <s v="Camp de Tarragona" u="1"/>
      </sharedItems>
    </cacheField>
    <cacheField name="Q08_Situació_laboral" numFmtId="0">
      <sharedItems containsNonDate="0" containsBlank="1" count="6">
        <m/>
        <s v="Treballo" u="1"/>
        <s v="Estudiant" u="1"/>
        <s v="Jubilat/da o pensionista" u="1"/>
        <s v="Aturat/da" u="1"/>
        <s v="NC" u="1"/>
      </sharedItems>
    </cacheField>
    <cacheField name="Q09_Vincle_laboral" numFmtId="0">
      <sharedItems containsNonDate="0" containsString="0" containsBlank="1"/>
    </cacheField>
    <cacheField name="Q10a_Sector_activitat" numFmtId="0">
      <sharedItems containsNonDate="0" containsBlank="1" count="17">
        <m/>
        <s v="Activitats financeres, assegurances i immobiliàries" u="1"/>
        <s v="Servei domèstic" u="1"/>
        <s v="Informació i comunicació" u="1"/>
        <s v="Activitats professionals, científiques i tècniques i admtives." u="1"/>
        <s v="Hosteleria o turisme" u="1"/>
        <s v="Comerç i reparació de vehicles a motor" u="1"/>
        <s v="Administració pública" u="1"/>
        <s v="Agricultura, ramaderia, aqüicultura, explotació forestal" u="1"/>
        <s v="Transports i emmagatzematge" u="1"/>
        <s v="Cultura i lleure" u="1"/>
        <s v="Altres activitats" u="1"/>
        <s v="Indústria" u="1"/>
        <s v="Salut, educació i serveis socials" u="1"/>
        <s v="Construcció" u="1"/>
        <s v="NC" u="1"/>
        <s v="Energia, aigua, mineria i activitats extractives" u="1"/>
      </sharedItems>
      <fieldGroup par="46"/>
    </cacheField>
    <cacheField name="Q10b_Altres_Sector_activitat" numFmtId="0">
      <sharedItems containsNonDate="0" containsString="0" containsBlank="1"/>
    </cacheField>
    <cacheField name="Q11_ Nivell_formatiu" numFmtId="0">
      <sharedItems containsNonDate="0" containsBlank="1" count="11">
        <m/>
        <s v="FP grau superior" u="1"/>
        <s v="Grau universitari" u="1"/>
        <s v="FP grau mitjà" u="1"/>
        <s v="Educació primària" u="1"/>
        <s v="No sap llegir o escriure" u="1"/>
        <s v="Diplomatura" u="1"/>
        <s v="ESO, EGB, Batxillerat elemental" u="1"/>
        <s v="Sense estudis" u="1"/>
        <s v="Màster, Llicenciatura i doctorat" u="1"/>
        <s v="Batxillerat superior" u="1"/>
      </sharedItems>
      <fieldGroup par="47"/>
    </cacheField>
    <cacheField name="Q12a_ Vincle_associatiu" numFmtId="0">
      <sharedItems containsNonDate="0" containsString="0" containsBlank="1"/>
    </cacheField>
    <cacheField name="Q12b_Altres_Vincle_associatiu" numFmtId="0">
      <sharedItems containsNonDate="0" containsString="0" containsBlank="1"/>
    </cacheField>
    <cacheField name="Q13_01_Importancia_tema" numFmtId="0">
      <sharedItems containsNonDate="0" containsBlank="1" count="5">
        <m/>
        <s v="BASTANT" u="1"/>
        <s v="MOLT" u="1"/>
        <s v="POC" u="1"/>
        <s v="NC" u="1"/>
      </sharedItems>
    </cacheField>
    <cacheField name="Q13_02_Claretat_Obj_sessio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03_Antelació_convocatòria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04_Materials_info_clars_i_accessibles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05_Perspectiva_gènere" numFmtId="0">
      <sharedItems containsNonDate="0" containsBlank="1" count="5">
        <m/>
        <s v="Gens" u="1"/>
        <s v="Bastant" u="1"/>
        <s v="Molt" u="1"/>
        <s v="Poc" u="1"/>
      </sharedItems>
    </cacheField>
    <cacheField name="Q13_06_Dinamica_treball" numFmtId="0">
      <sharedItems containsNonDate="0" containsBlank="1" count="5">
        <m/>
        <s v="BASTANT" u="1"/>
        <s v="MOLT" u="1"/>
        <s v="POC" u="1"/>
        <s v="NC" u="1"/>
      </sharedItems>
    </cacheField>
    <cacheField name="Q13_07_Opinions_representades" numFmtId="0">
      <sharedItems containsNonDate="0" containsBlank="1" count="5">
        <m/>
        <s v="BASTANT" u="1"/>
        <s v="MOLT" u="1"/>
        <s v="POC" u="1"/>
        <s v="NC" u="1"/>
      </sharedItems>
    </cacheField>
    <cacheField name="Q13_08_Horaris_adequats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09_Espais_Fisics_adequats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10_Nivell_participacio" numFmtId="0">
      <sharedItems containsNonDate="0" containsBlank="1" count="4">
        <m/>
        <s v="BASTANT" u="1"/>
        <s v="MOLT" u="1"/>
        <s v="NC" u="1"/>
      </sharedItems>
    </cacheField>
    <cacheField name="Q13_11_Professionalitat_dinamitzadors" numFmtId="0">
      <sharedItems containsNonDate="0" containsBlank="1" count="4">
        <m/>
        <s v="BASTANT" u="1"/>
        <s v="MOLT" u="1"/>
        <s v="NC" u="1"/>
      </sharedItems>
    </cacheField>
    <cacheField name="Q13_12_Aspecte_a_millorar" numFmtId="0">
      <sharedItems containsNonDate="0" containsString="0" containsBlank="1"/>
    </cacheField>
    <cacheField name="Q13_13_Resultats_assolits_i_opinio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14_Assolit_conclusions_concretes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15_Millora_relació_Admcio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16_Increment_xarxa_relacio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17_Aportacions_Adients_objectius" numFmtId="0">
      <sharedItems containsNonDate="0" containsBlank="1" count="5">
        <m/>
        <s v="BASTANT" u="1"/>
        <s v="MOLT" u="1"/>
        <s v="POC" u="1"/>
        <s v="NC" u="1"/>
      </sharedItems>
    </cacheField>
    <cacheField name="Q13_18_Interes_participar_processos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19_Satisfaccio_resultats_sessio" numFmtId="0">
      <sharedItems containsNonDate="0" containsBlank="1" count="5">
        <m/>
        <s v="BASTANT" u="1"/>
        <s v="MOLT" u="1"/>
        <s v="POC" u="1"/>
        <s v="NC" u="1"/>
      </sharedItems>
    </cacheField>
    <cacheField name="Q13_20_Satisfaccio_participacio_personal" numFmtId="0">
      <sharedItems containsNonDate="0" containsBlank="1" count="5">
        <m/>
        <s v="BASTANT" u="1"/>
        <s v="MOLT" u="1"/>
        <s v="POC" u="1"/>
        <s v="NC" u="1"/>
      </sharedItems>
    </cacheField>
    <cacheField name="Q13_21_Implicacio_participacio_participants" numFmtId="0">
      <sharedItems containsNonDate="0" containsBlank="1" count="4">
        <m/>
        <s v="BASTANT" u="1"/>
        <s v="MOLT" u="1"/>
        <s v="NC" u="1"/>
      </sharedItems>
    </cacheField>
    <cacheField name="Q13_22_Assoliment_objectius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3_23_Aprenentatge" numFmtId="0">
      <sharedItems containsNonDate="0" containsBlank="1" count="6">
        <m/>
        <s v="GENS" u="1"/>
        <s v="BASTANT" u="1"/>
        <s v="MOLT" u="1"/>
        <s v="POC" u="1"/>
        <s v="NC" u="1"/>
      </sharedItems>
    </cacheField>
    <cacheField name="Q14a_Coneixement_convocatòria" numFmtId="0">
      <sharedItems containsNonDate="0" containsBlank="1" count="13">
        <m/>
        <s v="A través de la meva entitat; Altres" u="1"/>
        <s v="Altres " u="1"/>
        <s v="Pel boca orella" u="1"/>
        <s v="Altres" u="1"/>
        <s v="A través de la Generalitat de Catalunya" u="1"/>
        <s v="A través de la premsa; Altres" u="1"/>
        <s v="A través d’internet" u="1"/>
        <s v="A través de la meva entitat, Altres" u="1"/>
        <s v="A través de la meva entitat; A través de la Generalitat de Catalunya" u="1"/>
        <s v="A través de l’Ajuntament" u="1"/>
        <s v="A través de la meva entitat" u="1"/>
        <s v="NC" u="1"/>
      </sharedItems>
    </cacheField>
    <cacheField name="Q14b_Coneixement_altres" numFmtId="0">
      <sharedItems containsNonDate="0" containsString="0" containsBlank="1"/>
    </cacheField>
    <cacheField name="Q15_Comentaris" numFmtId="0">
      <sharedItems containsNonDate="0" containsString="0" containsBlank="1"/>
    </cacheField>
    <cacheField name="Q02_Edat2" numFmtId="0" databaseField="0">
      <fieldGroup base="5">
        <discretePr count="47">
          <x v="8"/>
          <x v="6"/>
          <x v="3"/>
          <x v="7"/>
          <x v="6"/>
          <x v="4"/>
          <x v="6"/>
          <x v="6"/>
          <x v="4"/>
          <x v="7"/>
          <x v="4"/>
          <x v="7"/>
          <x v="5"/>
          <x v="5"/>
          <x v="1"/>
          <x v="7"/>
          <x v="5"/>
          <x v="1"/>
          <x v="5"/>
          <x v="7"/>
          <x v="5"/>
          <x v="6"/>
          <x v="3"/>
          <x v="6"/>
          <x v="0"/>
          <x v="2"/>
          <x v="4"/>
          <x v="6"/>
          <x v="4"/>
          <x v="2"/>
          <x v="6"/>
          <x v="4"/>
          <x v="3"/>
          <x v="4"/>
          <x v="3"/>
          <x v="5"/>
          <x v="3"/>
          <x v="5"/>
          <x v="3"/>
          <x v="5"/>
          <x v="3"/>
          <x v="5"/>
          <x v="5"/>
          <x v="3"/>
          <x v="7"/>
          <x v="6"/>
          <x v="3"/>
        </discretePr>
        <groupItems count="9">
          <n v="35"/>
          <s v="Grup1"/>
          <s v="Grup2"/>
          <s v="Grup3"/>
          <s v="Grup4"/>
          <s v="Grup5"/>
          <s v="Grup6"/>
          <s v="Grup7"/>
          <m/>
        </groupItems>
      </fieldGroup>
    </cacheField>
    <cacheField name="Q10a_Sector_activitat2" numFmtId="0" databaseField="0">
      <fieldGroup base="14">
        <discretePr count="17">
          <x v="6"/>
          <x v="5"/>
          <x v="5"/>
          <x v="5"/>
          <x v="5"/>
          <x v="5"/>
          <x v="5"/>
          <x v="5"/>
          <x v="1"/>
          <x v="5"/>
          <x v="5"/>
          <x v="2"/>
          <x v="4"/>
          <x v="5"/>
          <x v="3"/>
          <x v="0"/>
          <x v="4"/>
        </discretePr>
        <groupItems count="7">
          <s v="NC"/>
          <s v="Agricultura, ramaderia, aqüicultura, explotació forestal"/>
          <s v="Altres activitats"/>
          <s v="Construcció"/>
          <s v="Grup1"/>
          <s v="Grup2"/>
          <m/>
        </groupItems>
      </fieldGroup>
    </cacheField>
    <cacheField name="Q11_ Nivell_formatiu2" numFmtId="0" databaseField="0">
      <fieldGroup base="16">
        <discretePr count="11">
          <x v="5"/>
          <x v="3"/>
          <x v="3"/>
          <x v="4"/>
          <x v="2"/>
          <x v="0"/>
          <x v="3"/>
          <x v="4"/>
          <x v="1"/>
          <x v="3"/>
          <x v="4"/>
        </discretePr>
        <groupItems count="6">
          <s v="No sap llegir o escriure"/>
          <s v="Sense estudis"/>
          <s v="Educació primària"/>
          <s v="Grup1"/>
          <s v="Grup2"/>
          <m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"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  <r>
    <m/>
    <m/>
    <m/>
    <m/>
    <x v="0"/>
    <x v="0"/>
    <x v="0"/>
    <x v="0"/>
    <m/>
    <x v="0"/>
    <m/>
    <x v="0"/>
    <x v="0"/>
    <m/>
    <x v="0"/>
    <m/>
    <x v="0"/>
    <m/>
    <m/>
    <x v="0"/>
    <x v="0"/>
    <x v="0"/>
    <x v="0"/>
    <x v="0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6000000}" name="Taula dinàmica7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6">
  <location ref="A172:B175" firstHeaderRow="1" firstDataRow="3" firstDataCol="1"/>
  <pivotFields count="48">
    <pivotField dataField="1" showAll="0"/>
    <pivotField showAll="0"/>
    <pivotField showAll="0"/>
    <pivotField showAll="0" defaultSubtotal="0"/>
    <pivotField axis="axisRow" showAll="0">
      <items count="6">
        <item m="1" x="4"/>
        <item m="1" x="2"/>
        <item h="1" m="1" x="3"/>
        <item m="1" x="1"/>
        <item h="1" x="0"/>
        <item t="default"/>
      </items>
    </pivotField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axis="axisCol" showAll="0" defaultSubtotal="0">
      <items count="11">
        <item m="1" x="9"/>
        <item m="1" x="2"/>
        <item m="1" x="6"/>
        <item m="1" x="1"/>
        <item m="1" x="10"/>
        <item m="1" x="7"/>
        <item m="1" x="3"/>
        <item m="1" x="4"/>
        <item m="1" x="8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axis="axisCol" showAll="0" defaultSubtotal="0">
      <items count="6">
        <item n="Educació superior" sd="0" x="3"/>
        <item n="Estucació secundària" sd="0" x="4"/>
        <item sd="0" x="2"/>
        <item sd="0" x="1"/>
        <item sd="0" x="0"/>
        <item x="5"/>
      </items>
    </pivotField>
  </pivotFields>
  <rowFields count="1">
    <field x="4"/>
  </rowFields>
  <rowItems count="1">
    <i t="grand">
      <x/>
    </i>
  </rowItems>
  <colFields count="2">
    <field x="47"/>
    <field x="16"/>
  </colFields>
  <colItems count="1">
    <i t="grand">
      <x/>
    </i>
  </colItems>
  <dataFields count="1">
    <dataField name="Recompte de ANY" fld="0" subtotal="count" showDataAs="percentOfRow" baseField="4" baseItem="0" numFmtId="10"/>
  </dataFields>
  <chartFormats count="10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47" count="1" selected="0">
            <x v="0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47" count="1" selected="0">
            <x v="1"/>
          </reference>
        </references>
      </pivotArea>
    </chartFormat>
    <chartFormat chart="5" format="22" series="1">
      <pivotArea type="data" outline="0" fieldPosition="0">
        <references count="2">
          <reference field="4294967294" count="1" selected="0">
            <x v="0"/>
          </reference>
          <reference field="47" count="1" selected="0">
            <x v="2"/>
          </reference>
        </references>
      </pivotArea>
    </chartFormat>
    <chartFormat chart="5" format="23" series="1">
      <pivotArea type="data" outline="0" fieldPosition="0">
        <references count="2">
          <reference field="4294967294" count="1" selected="0">
            <x v="0"/>
          </reference>
          <reference field="47" count="1" selected="0">
            <x v="3"/>
          </reference>
        </references>
      </pivotArea>
    </chartFormat>
    <chartFormat chart="5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ula dinàmica1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1">
  <location ref="A3:B4" firstHeaderRow="1" firstDataRow="1" firstDataCol="1"/>
  <pivotFields count="48">
    <pivotField dataField="1" showAll="0"/>
    <pivotField showAll="0"/>
    <pivotField showAll="0"/>
    <pivotField showAll="0" defaultSubtotal="0"/>
    <pivotField axis="axisRow" showAll="0">
      <items count="6">
        <item m="1" x="4"/>
        <item m="1" x="2"/>
        <item m="1" x="1"/>
        <item h="1" m="1" x="3"/>
        <item h="1" x="0"/>
        <item t="default"/>
      </items>
    </pivotField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"/>
  </rowFields>
  <rowItems count="1">
    <i t="grand">
      <x/>
    </i>
  </rowItems>
  <colItems count="1">
    <i/>
  </colItems>
  <dataFields count="1">
    <dataField name="Recompte de ANY" fld="0" subtotal="count" showDataAs="percentOfCol" baseField="4" baseItem="0" numFmtId="10"/>
  </dataFields>
  <chartFormats count="6"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0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ula dinàmica6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5">
  <location ref="A149:B151" firstHeaderRow="1" firstDataRow="2" firstDataCol="1" rowPageCount="1" colPageCount="1"/>
  <pivotFields count="48">
    <pivotField dataField="1" showAll="0"/>
    <pivotField showAll="0"/>
    <pivotField showAll="0"/>
    <pivotField showAll="0" defaultSubtotal="0"/>
    <pivotField axis="axisCol" showAll="0">
      <items count="6">
        <item m="1" x="4"/>
        <item m="1" x="2"/>
        <item h="1" m="1" x="3"/>
        <item m="1" x="1"/>
        <item h="1" x="0"/>
        <item t="default"/>
      </items>
    </pivotField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Page" multipleItemSelectionAllowed="1" showAll="0" defaultSubtotal="0">
      <items count="6">
        <item h="1" m="1" x="4"/>
        <item h="1" m="1" x="2"/>
        <item h="1" m="1" x="3"/>
        <item h="1" m="1" x="5"/>
        <item m="1" x="1"/>
        <item h="1" x="0"/>
      </items>
    </pivotField>
    <pivotField showAll="0" defaultSubtotal="0"/>
    <pivotField axis="axisRow" showAll="0" defaultSubtotal="0">
      <items count="17">
        <item m="1" x="8"/>
        <item m="1" x="16"/>
        <item m="1" x="12"/>
        <item m="1" x="1"/>
        <item m="1" x="4"/>
        <item m="1" x="7"/>
        <item m="1" x="6"/>
        <item m="1" x="10"/>
        <item m="1" x="5"/>
        <item m="1" x="3"/>
        <item m="1" x="14"/>
        <item m="1" x="13"/>
        <item m="1" x="2"/>
        <item m="1" x="9"/>
        <item m="1" x="11"/>
        <item m="1" x="15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axis="axisRow" showAll="0" defaultSubtotal="0">
      <items count="7">
        <item n="Agricultura" sd="0" x="1"/>
        <item n="Indústria" sd="0" x="4"/>
        <item n="Serveis" sd="0" x="5"/>
        <item sd="0" x="3"/>
        <item sd="0" x="2"/>
        <item h="1" sd="0" x="0"/>
        <item h="1"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2">
    <field x="46"/>
    <field x="14"/>
  </rowFields>
  <rowItems count="1">
    <i t="grand">
      <x/>
    </i>
  </rowItems>
  <colFields count="1">
    <field x="4"/>
  </colFields>
  <colItems count="1">
    <i t="grand">
      <x/>
    </i>
  </colItems>
  <pageFields count="1">
    <pageField fld="12" hier="-1"/>
  </pageFields>
  <dataFields count="1">
    <dataField name="Recompte de ANY" fld="0" subtotal="count" showDataAs="percentOfCol" baseField="4" baseItem="0" numFmtId="10"/>
  </dataFields>
  <chartFormats count="9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ula dinàmica5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4">
  <location ref="A129:B131" firstHeaderRow="1" firstDataRow="2" firstDataCol="1"/>
  <pivotFields count="48">
    <pivotField dataField="1" showAll="0"/>
    <pivotField showAll="0"/>
    <pivotField showAll="0"/>
    <pivotField showAll="0" defaultSubtotal="0"/>
    <pivotField axis="axisCol" showAll="0">
      <items count="6">
        <item m="1" x="4"/>
        <item m="1" x="2"/>
        <item m="1" x="3"/>
        <item m="1" x="1"/>
        <item x="0"/>
        <item t="default"/>
      </items>
    </pivotField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axis="axisRow" showAll="0" defaultSubtotal="0">
      <items count="6">
        <item m="1" x="1"/>
        <item m="1" x="3"/>
        <item m="1" x="2"/>
        <item m="1" x="4"/>
        <item h="1" m="1" x="5"/>
        <item h="1" x="0"/>
      </items>
    </pivotField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12"/>
  </rowFields>
  <rowItems count="1">
    <i t="grand">
      <x/>
    </i>
  </rowItems>
  <colFields count="1">
    <field x="4"/>
  </colFields>
  <colItems count="1">
    <i t="grand">
      <x/>
    </i>
  </colItems>
  <dataFields count="1">
    <dataField name="Recompte de ANY" fld="0" subtotal="count" showDataAs="percentOfCol" baseField="4" baseItem="0" numFmtId="10"/>
  </dataFields>
  <formats count="2">
    <format dxfId="49">
      <pivotArea collapsedLevelsAreSubtotals="1" fieldPosition="0">
        <references count="2">
          <reference field="4" count="3" selected="0">
            <x v="0"/>
            <x v="1"/>
            <x v="3"/>
          </reference>
          <reference field="12" count="0"/>
        </references>
      </pivotArea>
    </format>
    <format dxfId="50">
      <pivotArea collapsedLevelsAreSubtotals="1" fieldPosition="0">
        <references count="2">
          <reference field="4" count="3" selected="0">
            <x v="0"/>
            <x v="1"/>
            <x v="3"/>
          </reference>
          <reference field="12" count="0"/>
        </references>
      </pivotArea>
    </format>
  </formats>
  <chartFormats count="6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ula dinàmica4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3">
  <location ref="A106:B107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>
      <items count="11">
        <item m="1" x="7"/>
        <item m="1" x="5"/>
        <item m="1" x="2"/>
        <item m="1" x="9"/>
        <item m="1" x="4"/>
        <item m="1" x="8"/>
        <item m="1" x="3"/>
        <item m="1" x="1"/>
        <item h="1" m="1" x="6"/>
        <item h="1" x="0"/>
        <item t="default"/>
      </items>
    </pivotField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11"/>
  </rowFields>
  <rowItems count="1">
    <i t="grand">
      <x/>
    </i>
  </rowItems>
  <colItems count="1">
    <i/>
  </colItems>
  <dataFields count="1">
    <dataField name="Recompte de ANY" fld="0" subtotal="count" showDataAs="percentOfCol" baseField="4" baseItem="0" numFmtId="10"/>
  </dataFields>
  <chartFormats count="12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11" count="1" selected="0">
            <x v="3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11" count="1" selected="0">
            <x v="4"/>
          </reference>
        </references>
      </pivotArea>
    </chartFormat>
    <chartFormat chart="2" format="17">
      <pivotArea type="data" outline="0" fieldPosition="0">
        <references count="2">
          <reference field="4294967294" count="1" selected="0">
            <x v="0"/>
          </reference>
          <reference field="11" count="1" selected="0">
            <x v="5"/>
          </reference>
        </references>
      </pivotArea>
    </chartFormat>
    <chartFormat chart="2" format="18">
      <pivotArea type="data" outline="0" fieldPosition="0">
        <references count="2">
          <reference field="4294967294" count="1" selected="0">
            <x v="0"/>
          </reference>
          <reference field="11" count="1" selected="0">
            <x v="6"/>
          </reference>
        </references>
      </pivotArea>
    </chartFormat>
    <chartFormat chart="2" format="19">
      <pivotArea type="data" outline="0" fieldPosition="0">
        <references count="2">
          <reference field="4294967294" count="1" selected="0">
            <x v="0"/>
          </reference>
          <reference field="11" count="1" selected="0">
            <x v="7"/>
          </reference>
        </references>
      </pivotArea>
    </chartFormat>
    <chartFormat chart="2" format="20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7000000}" name="Taula dinàmica8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3">
  <location ref="A52:B54" firstHeaderRow="1" firstDataRow="2" firstDataCol="1"/>
  <pivotFields count="48">
    <pivotField dataField="1" showAll="0"/>
    <pivotField showAll="0"/>
    <pivotField showAll="0"/>
    <pivotField showAll="0" defaultSubtotal="0"/>
    <pivotField axis="axisRow" showAll="0">
      <items count="6">
        <item m="1" x="4"/>
        <item m="1" x="2"/>
        <item h="1" m="1" x="3"/>
        <item m="1" x="1"/>
        <item h="1" x="0"/>
        <item t="default"/>
      </items>
    </pivotField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axis="axisCol" showAll="0" defaultSubtotal="0">
      <items count="5">
        <item m="1" x="3"/>
        <item m="1" x="1"/>
        <item m="1" x="4"/>
        <item m="1" x="2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"/>
  </rowFields>
  <rowItems count="1">
    <i t="grand">
      <x/>
    </i>
  </rowItems>
  <colFields count="1">
    <field x="6"/>
  </colFields>
  <colItems count="1">
    <i t="grand">
      <x/>
    </i>
  </colItems>
  <dataFields count="1">
    <dataField name="Recompte de ANY" fld="0" subtotal="count" showDataAs="percentOfRow" baseField="4" baseItem="0" numFmtId="10"/>
  </dataFields>
  <formats count="2">
    <format dxfId="47">
      <pivotArea collapsedLevelsAreSubtotals="1" fieldPosition="0">
        <references count="2">
          <reference field="4" count="0"/>
          <reference field="6" count="0" selected="0"/>
        </references>
      </pivotArea>
    </format>
    <format dxfId="48">
      <pivotArea collapsedLevelsAreSubtotals="1" fieldPosition="0">
        <references count="2">
          <reference field="4" count="0"/>
          <reference field="6" count="0" selected="0"/>
        </references>
      </pivotArea>
    </format>
  </formats>
  <chartFormats count="5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  <chartFormat chart="2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ula dinàmica2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0:B22" firstHeaderRow="1" firstDataRow="2" firstDataCol="1"/>
  <pivotFields count="48">
    <pivotField dataField="1" showAll="0"/>
    <pivotField showAll="0"/>
    <pivotField showAll="0"/>
    <pivotField showAll="0" defaultSubtotal="0"/>
    <pivotField axis="axisCol" showAll="0">
      <items count="6">
        <item m="1" x="4"/>
        <item m="1" x="2"/>
        <item h="1" m="1" x="3"/>
        <item h="1" m="1" x="1"/>
        <item h="1" x="0"/>
        <item t="default"/>
      </items>
    </pivotField>
    <pivotField axis="axisRow"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n="&lt;18" sd="0" x="1"/>
        <item n="18 a 24" sd="0" x="2"/>
        <item n="25 a 34" sd="0" x="3"/>
        <item x="0"/>
        <item n="35 a 44" sd="0" x="4"/>
        <item n="45 a 54" sd="0" x="5"/>
        <item n="55 a 64" sd="0" x="6"/>
        <item n="&gt;64" sd="0"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2">
    <field x="45"/>
    <field x="5"/>
  </rowFields>
  <rowItems count="1">
    <i t="grand">
      <x/>
    </i>
  </rowItems>
  <colFields count="1">
    <field x="4"/>
  </colFields>
  <colItems count="1">
    <i t="grand">
      <x/>
    </i>
  </colItems>
  <dataFields count="1">
    <dataField name="Recompte de ANY" fld="0" subtotal="count" showDataAs="percentOfTotal" baseField="4" baseItem="0" numFmtId="10"/>
  </dataFields>
  <chartFormats count="1">
    <chartFormat chart="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8000000}" name="Taula dinàmica9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4">
  <location ref="A68:B70" firstHeaderRow="1" firstDataRow="2" firstDataCol="1"/>
  <pivotFields count="48">
    <pivotField dataField="1" showAll="0"/>
    <pivotField showAll="0"/>
    <pivotField showAll="0"/>
    <pivotField showAll="0" defaultSubtotal="0"/>
    <pivotField axis="axisRow" showAll="0">
      <items count="6">
        <item m="1" x="4"/>
        <item m="1" x="2"/>
        <item m="1" x="3"/>
        <item m="1" x="1"/>
        <item x="0"/>
        <item t="default"/>
      </items>
    </pivotField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axis="axisCol" showAll="0" defaultSubtotal="0">
      <items count="5">
        <item m="1" x="1"/>
        <item m="1" x="3"/>
        <item m="1" x="4"/>
        <item m="1" x="2"/>
        <item h="1" x="0"/>
      </items>
    </pivotField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"/>
  </rowFields>
  <rowItems count="1">
    <i t="grand">
      <x/>
    </i>
  </rowItems>
  <colFields count="1">
    <field x="7"/>
  </colFields>
  <colItems count="1">
    <i t="grand">
      <x/>
    </i>
  </colItems>
  <dataFields count="1">
    <dataField name="Recompte de ANY" fld="0" subtotal="count" showDataAs="percentOfCol" baseField="4" baseItem="0" numFmtId="10"/>
  </dataFields>
  <chartFormats count="8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ula dinàmica3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85:B86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axis="axisRow" showAll="0" defaultSubtotal="0">
      <items count="5">
        <item m="1" x="3"/>
        <item m="1" x="1"/>
        <item m="1" x="2"/>
        <item h="1" m="1" x="4"/>
        <item h="1" x="0"/>
      </items>
    </pivotField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9"/>
  </rowFields>
  <rowItems count="1">
    <i t="grand">
      <x/>
    </i>
  </rowItems>
  <colItems count="1">
    <i/>
  </colItems>
  <dataFields count="1">
    <dataField name="Recompte de ANY" fld="0" subtotal="count" showDataAs="percentOfCol" baseField="4" baseItem="0" numFmtId="10"/>
  </dataFields>
  <chartFormats count="6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8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B000000}" name="Taula dinàmica6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22:B223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h="1" m="1" x="7"/>
        <item h="1" m="1" x="10"/>
        <item m="1" x="5"/>
        <item h="1" m="1" x="11"/>
        <item h="1" m="1" x="8"/>
        <item m="1" x="9"/>
        <item h="1" m="1" x="1"/>
        <item h="1" m="1" x="4"/>
        <item h="1" m="1" x="2"/>
        <item h="1" m="1" x="12"/>
        <item h="1" m="1" x="3"/>
        <item h="1" x="0"/>
        <item h="1"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7000000}" name="Taula dinàmica43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69:C171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40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F000000}" name="Taula dinàmica27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08:C110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4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3000000}" name="Taula dinàmica4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10:B211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h="1" m="1" x="7"/>
        <item m="1" x="10"/>
        <item h="1" m="1" x="5"/>
        <item h="1" m="1" x="11"/>
        <item h="1" m="1" x="8"/>
        <item h="1" m="1" x="9"/>
        <item h="1" m="1" x="1"/>
        <item h="1" m="1" x="4"/>
        <item h="1" m="1" x="2"/>
        <item h="1" m="1" x="12"/>
        <item h="1" m="1" x="3"/>
        <item h="1" x="0"/>
        <item h="1"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ula dinàmica10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3:C15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0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E000000}" name="Taula dinàmica26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99:C101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3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D000000}" name="Taula dinàmica25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90:C92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2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ula dinàmica1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5:C7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axis="axisCol" showAll="0" defaultSubtotal="0">
      <items count="5">
        <item m="1" x="2"/>
        <item m="1" x="1"/>
        <item m="1" x="3"/>
        <item m="1"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19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6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0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3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2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1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9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5000000}" name="Taula dinàmica41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50:C152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m="1" x="2"/>
        <item m="1" x="1"/>
        <item m="1" x="3"/>
        <item m="1"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8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Taula dinàmica12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3:B25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h="1" m="1" x="5"/>
        <item h="1"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2"/>
  </colFields>
  <colItems count="1"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9000000}" name="Taula dinàmica2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97:B198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h="1" m="1" x="7"/>
        <item h="1" m="1" x="10"/>
        <item h="1" m="1" x="5"/>
        <item h="1" m="1" x="11"/>
        <item h="1" m="1" x="8"/>
        <item h="1" m="1" x="9"/>
        <item h="1" m="1" x="1"/>
        <item h="1" m="1" x="4"/>
        <item h="1" m="1" x="2"/>
        <item h="1" m="1" x="12"/>
        <item h="1" m="1" x="3"/>
        <item h="1" x="0"/>
        <item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Taula dinàmica11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8:C20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1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A000000}" name="Taula dinàmica20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61:C63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8"/>
  </colFields>
  <colItems count="2">
    <i>
      <x v="3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C000000}" name="Taula dinàmica24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81:C83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1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4000000}" name="Taula dinàmica40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41:C143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m="1" x="2"/>
        <item m="1" x="1"/>
        <item m="1" x="3"/>
        <item m="1"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7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4000000}" name="Taula dinàmica13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8:C30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m="1" x="3"/>
        <item m="1" x="2"/>
        <item m="1" x="4"/>
        <item m="1" x="1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3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8000000}" name="Taula dinàmica44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78:C180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41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C000000}" name="Taula dinàmica7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29:B230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h="1" m="1" x="7"/>
        <item h="1" m="1" x="10"/>
        <item h="1" m="1" x="5"/>
        <item h="1" m="1" x="11"/>
        <item m="1" x="8"/>
        <item h="1" m="1" x="9"/>
        <item m="1" x="1"/>
        <item m="1" x="4"/>
        <item m="1" x="2"/>
        <item h="1" m="1" x="12"/>
        <item h="1" m="1" x="3"/>
        <item h="1" x="0"/>
        <item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B000000}" name="Taula dinàmica21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66:C68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9"/>
  </colFields>
  <colItems count="2">
    <i>
      <x v="3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5000000}" name="Taula dinàmica16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41:C43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m="1" x="2"/>
        <item m="1" x="1"/>
        <item m="1" x="3"/>
        <item m="1"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4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9000000}" name="Taula dinàmica47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87:B188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h="1" m="1" x="7"/>
        <item h="1" m="1" x="10"/>
        <item h="1" m="1" x="5"/>
        <item m="1" x="11"/>
        <item m="1" x="8"/>
        <item m="1" x="9"/>
        <item m="1" x="1"/>
        <item h="1" m="1" x="4"/>
        <item h="1" m="1" x="2"/>
        <item h="1" m="1" x="12"/>
        <item h="1" m="1" x="3"/>
        <item h="1" x="0"/>
        <item h="1"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1000000}" name="Taula dinàmica29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27:C129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6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A000000}" name="Taula dinàmica5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16:B217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h="1" m="1" x="7"/>
        <item h="1" m="1" x="10"/>
        <item h="1" m="1" x="5"/>
        <item h="1" m="1" x="11"/>
        <item h="1" m="1" x="8"/>
        <item h="1" m="1" x="9"/>
        <item h="1" m="1" x="1"/>
        <item h="1" m="1" x="4"/>
        <item h="1" m="1" x="2"/>
        <item h="1" m="1" x="12"/>
        <item m="1" x="3"/>
        <item h="1" x="0"/>
        <item h="1"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6000000}" name="Taula dinàmica17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46:C48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m="1" x="2"/>
        <item m="1" x="1"/>
        <item m="1" x="3"/>
        <item m="1"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5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7000000}" name="Taula dinàmica18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51:C53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6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8000000}" name="Taula dinàmica19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56:C58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6">
        <item m="1" x="3"/>
        <item m="1" x="2"/>
        <item m="1" x="4"/>
        <item m="1" x="1"/>
        <item m="1" x="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27"/>
  </colFields>
  <colItems count="2">
    <i>
      <x v="5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2000000}" name="Taula dinàmica3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204:B205" firstHeaderRow="1" firstDataRow="1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3">
        <item m="1" x="7"/>
        <item h="1" m="1" x="10"/>
        <item h="1" m="1" x="5"/>
        <item h="1" m="1" x="11"/>
        <item h="1" m="1" x="8"/>
        <item h="1" m="1" x="9"/>
        <item h="1" m="1" x="1"/>
        <item h="1" m="1" x="4"/>
        <item h="1" m="1" x="2"/>
        <item h="1" m="1" x="12"/>
        <item h="1" m="1" x="3"/>
        <item h="1" x="0"/>
        <item h="1" m="1" x="6"/>
      </items>
    </pivotField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Fields count="1">
    <field x="42"/>
  </rowFields>
  <rowItems count="1">
    <i t="grand">
      <x/>
    </i>
  </rowItems>
  <colItems count="1">
    <i/>
  </colItems>
  <dataFields count="1">
    <dataField name="Recompte de ANY" fld="0" subtotal="count" baseField="4" baseItem="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6000000}" name="Taula dinàmica42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60:C162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4">
        <item m="1" x="2"/>
        <item m="1" x="1"/>
        <item m="1" x="3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9"/>
  </colFields>
  <colItems count="2">
    <i>
      <x v="3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10000000}" name="Taula dinàmica28" cacheId="19254" applyNumberFormats="0" applyBorderFormats="0" applyFontFormats="0" applyPatternFormats="0" applyAlignmentFormats="0" applyWidthHeightFormats="1" dataCaption="Valors" updatedVersion="6" minRefreshableVersion="3" useAutoFormatting="1" itemPrintTitles="1" createdVersion="6" indent="0" outline="1" outlineData="1" multipleFieldFilters="0" chartFormat="2">
  <location ref="A117:C119" firstHeaderRow="1" firstDataRow="2" firstDataCol="1"/>
  <pivotFields count="48">
    <pivotField dataField="1" showAll="0"/>
    <pivotField showAll="0"/>
    <pivotField showAll="0"/>
    <pivotField showAll="0" defaultSubtotal="0"/>
    <pivotField showAll="0"/>
    <pivotField showAll="0" defaultSubtotal="0">
      <items count="47">
        <item m="1" x="14"/>
        <item m="1" x="17"/>
        <item m="1" x="25"/>
        <item m="1" x="29"/>
        <item m="1" x="32"/>
        <item m="1" x="34"/>
        <item m="1" x="36"/>
        <item m="1" x="38"/>
        <item m="1" x="40"/>
        <item m="1" x="43"/>
        <item m="1" x="46"/>
        <item m="1" x="22"/>
        <item m="1" x="2"/>
        <item m="1" x="24"/>
        <item m="1" x="5"/>
        <item m="1" x="26"/>
        <item m="1" x="28"/>
        <item m="1" x="8"/>
        <item m="1" x="31"/>
        <item m="1" x="10"/>
        <item m="1" x="33"/>
        <item m="1" x="12"/>
        <item m="1" x="35"/>
        <item m="1" x="37"/>
        <item m="1" x="13"/>
        <item m="1" x="39"/>
        <item m="1" x="16"/>
        <item m="1" x="41"/>
        <item m="1" x="18"/>
        <item m="1" x="42"/>
        <item m="1" x="20"/>
        <item m="1" x="45"/>
        <item m="1" x="21"/>
        <item m="1" x="1"/>
        <item m="1" x="23"/>
        <item m="1" x="4"/>
        <item m="1" x="6"/>
        <item m="1" x="27"/>
        <item m="1" x="7"/>
        <item m="1" x="30"/>
        <item m="1" x="19"/>
        <item m="1" x="9"/>
        <item m="1" x="44"/>
        <item m="1" x="11"/>
        <item m="1" x="3"/>
        <item m="1" x="15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>
      <items count="17">
        <item m="1" x="1"/>
        <item m="1" x="4"/>
        <item m="1" x="7"/>
        <item m="1" x="8"/>
        <item m="1" x="11"/>
        <item m="1" x="6"/>
        <item m="1" x="14"/>
        <item m="1" x="10"/>
        <item m="1" x="16"/>
        <item m="1" x="5"/>
        <item m="1" x="12"/>
        <item m="1" x="3"/>
        <item m="1" x="15"/>
        <item m="1" x="13"/>
        <item m="1" x="2"/>
        <item m="1" x="9"/>
        <item x="0"/>
      </items>
    </pivotField>
    <pivotField showAll="0" defaultSubtotal="0"/>
    <pivotField showAll="0" defaultSubtotal="0">
      <items count="11">
        <item m="1" x="10"/>
        <item m="1" x="6"/>
        <item m="1" x="4"/>
        <item m="1" x="7"/>
        <item m="1" x="3"/>
        <item m="1" x="1"/>
        <item m="1" x="2"/>
        <item m="1" x="9"/>
        <item m="1" x="5"/>
        <item m="1" x="8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Col" showAll="0" defaultSubtotal="0">
      <items count="5">
        <item m="1" x="2"/>
        <item m="1" x="1"/>
        <item m="1" x="3"/>
        <item m="1" x="4"/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>
      <items count="9">
        <item x="1"/>
        <item x="2"/>
        <item x="3"/>
        <item x="0"/>
        <item x="4"/>
        <item x="5"/>
        <item x="6"/>
        <item x="7"/>
        <item x="8"/>
      </items>
    </pivotField>
    <pivotField showAll="0" defaultSubtotal="0">
      <items count="7">
        <item x="5"/>
        <item x="1"/>
        <item x="2"/>
        <item x="3"/>
        <item x="4"/>
        <item x="0"/>
        <item x="6"/>
      </items>
    </pivotField>
    <pivotField showAll="0" defaultSubtotal="0">
      <items count="6">
        <item x="4"/>
        <item x="3"/>
        <item x="2"/>
        <item x="0"/>
        <item x="1"/>
        <item x="5"/>
      </items>
    </pivotField>
  </pivotFields>
  <rowItems count="1">
    <i/>
  </rowItems>
  <colFields count="1">
    <field x="35"/>
  </colFields>
  <colItems count="2">
    <i>
      <x v="4"/>
    </i>
    <i t="grand">
      <x/>
    </i>
  </colItems>
  <dataFields count="1">
    <dataField name="Recompte de ANY" fld="0" subtotal="count" showDataAs="percentOfRow" baseField="4" baseItem="0" numFmtId="10"/>
  </dataFields>
  <chartFormats count="1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a1" displayName="Taula1" ref="A1:AS189" totalsRowShown="0" headerRowDxfId="46" dataDxfId="45" headerRowCellStyle="Normal 4" dataCellStyle="Normal 4">
  <autoFilter ref="A1:AS189" xr:uid="{00000000-0009-0000-0100-000001000000}"/>
  <tableColumns count="45">
    <tableColumn id="1" xr3:uid="{00000000-0010-0000-0000-000001000000}" name="ANY" dataDxfId="44" dataCellStyle="Normal 4"/>
    <tableColumn id="2" xr3:uid="{00000000-0010-0000-0000-000002000000}" name="Num_registre_ID" dataDxfId="43" dataCellStyle="Normal 4"/>
    <tableColumn id="3" xr3:uid="{00000000-0010-0000-0000-000003000000}" name="Nom_proces_participatiu" dataDxfId="42" dataCellStyle="Normal 4"/>
    <tableColumn id="4" xr3:uid="{00000000-0010-0000-0000-000004000000}" name="Q05_Nom_Taller" dataDxfId="41" dataCellStyle="Normal 4"/>
    <tableColumn id="5" xr3:uid="{00000000-0010-0000-0000-000005000000}" name="Q01_Sexe" dataDxfId="40" dataCellStyle="Normal 4"/>
    <tableColumn id="6" xr3:uid="{00000000-0010-0000-0000-000006000000}" name="Q02_Edat" dataDxfId="39" dataCellStyle="Normal 4"/>
    <tableColumn id="47" xr3:uid="{00000000-0010-0000-0000-00002F000000}" name="Q03_Discapacitat" dataDxfId="38" dataCellStyle="Normal 4"/>
    <tableColumn id="48" xr3:uid="{00000000-0010-0000-0000-000030000000}" name="Q04a_Tipus discapacitat" dataDxfId="37" dataCellStyle="Normal 4"/>
    <tableColumn id="49" xr3:uid="{00000000-0010-0000-0000-000031000000}" name="Q04b_Percentatge" dataDxfId="36" dataCellStyle="Normal 4"/>
    <tableColumn id="7" xr3:uid="{00000000-0010-0000-0000-000007000000}" name="Q06_Lloc_naixement" dataDxfId="35" dataCellStyle="Normal 4"/>
    <tableColumn id="8" xr3:uid="{00000000-0010-0000-0000-000008000000}" name="Q07_Municipi_residència" dataDxfId="34" dataCellStyle="Normal 4"/>
    <tableColumn id="9" xr3:uid="{00000000-0010-0000-0000-000009000000}" name="Àmbit_territorialQ5" dataDxfId="33" dataCellStyle="Normal 4"/>
    <tableColumn id="10" xr3:uid="{00000000-0010-0000-0000-00000A000000}" name="Q08_Situació_laboral" dataDxfId="32" dataCellStyle="Normal 4"/>
    <tableColumn id="11" xr3:uid="{00000000-0010-0000-0000-00000B000000}" name="Q09_Vincle_laboral" dataDxfId="31" dataCellStyle="Normal 4"/>
    <tableColumn id="12" xr3:uid="{00000000-0010-0000-0000-00000C000000}" name="Q10a_Sector_activitat" dataDxfId="30" dataCellStyle="Normal 4"/>
    <tableColumn id="13" xr3:uid="{00000000-0010-0000-0000-00000D000000}" name="Q10b_Altres_Sector_activitat" dataDxfId="29" dataCellStyle="Normal 4"/>
    <tableColumn id="14" xr3:uid="{00000000-0010-0000-0000-00000E000000}" name="Q11_ Nivell_formatiu" dataDxfId="28" dataCellStyle="Normal 4"/>
    <tableColumn id="15" xr3:uid="{00000000-0010-0000-0000-00000F000000}" name="Q12a_ Vincle_associatiu" dataDxfId="27" dataCellStyle="Normal 4"/>
    <tableColumn id="16" xr3:uid="{00000000-0010-0000-0000-000010000000}" name="Q12b_Altres_Vincle_associatiu" dataDxfId="26" dataCellStyle="Normal 4"/>
    <tableColumn id="17" xr3:uid="{00000000-0010-0000-0000-000011000000}" name="Q13_01_Importancia_tema" dataDxfId="25" dataCellStyle="Normal 4"/>
    <tableColumn id="19" xr3:uid="{00000000-0010-0000-0000-000013000000}" name="Q13_02_Claretat_Obj_sessio" dataDxfId="24" dataCellStyle="Normal 4"/>
    <tableColumn id="20" xr3:uid="{00000000-0010-0000-0000-000014000000}" name="Q13_03_Antelació_convocatòria" dataDxfId="23" dataCellStyle="Normal 4"/>
    <tableColumn id="21" xr3:uid="{00000000-0010-0000-0000-000015000000}" name="Q13_04_Materials_info_clars_i_accessibles" dataDxfId="22" dataCellStyle="Normal 4"/>
    <tableColumn id="51" xr3:uid="{00000000-0010-0000-0000-000033000000}" name="Q13_05_Perspectiva_gènere" dataDxfId="21" dataCellStyle="Normal 4"/>
    <tableColumn id="24" xr3:uid="{00000000-0010-0000-0000-000018000000}" name="Q13_06_Dinamica_treball" dataDxfId="20" dataCellStyle="Normal 4"/>
    <tableColumn id="25" xr3:uid="{00000000-0010-0000-0000-000019000000}" name="Q13_07_Opinions_representades" dataDxfId="19" dataCellStyle="Normal 4"/>
    <tableColumn id="26" xr3:uid="{00000000-0010-0000-0000-00001A000000}" name="Q13_08_Horaris_adequats" dataDxfId="18" dataCellStyle="Normal 4"/>
    <tableColumn id="27" xr3:uid="{00000000-0010-0000-0000-00001B000000}" name="Q13_09_Espais_Fisics_adequats" dataDxfId="17" dataCellStyle="Normal 4"/>
    <tableColumn id="28" xr3:uid="{00000000-0010-0000-0000-00001C000000}" name="Q13_10_Nivell_participacio" dataDxfId="16" dataCellStyle="Normal 4"/>
    <tableColumn id="29" xr3:uid="{00000000-0010-0000-0000-00001D000000}" name="Q13_11_Professionalitat_dinamitzadors" dataDxfId="15" dataCellStyle="Normal 4"/>
    <tableColumn id="30" xr3:uid="{00000000-0010-0000-0000-00001E000000}" name="Q13_12_Aspecte_a_millorar" dataDxfId="14" dataCellStyle="Normal 4"/>
    <tableColumn id="32" xr3:uid="{00000000-0010-0000-0000-000020000000}" name="Q13_13_Resultats_assolits_i_opinio" dataDxfId="13" dataCellStyle="Normal 4"/>
    <tableColumn id="33" xr3:uid="{00000000-0010-0000-0000-000021000000}" name="Q13_14_Assolit_conclusions_concretes" dataDxfId="12" dataCellStyle="Normal 4"/>
    <tableColumn id="34" xr3:uid="{00000000-0010-0000-0000-000022000000}" name="Q13_15_Millora_relació_Admcio" dataDxfId="11" dataCellStyle="Normal 4"/>
    <tableColumn id="35" xr3:uid="{00000000-0010-0000-0000-000023000000}" name="Q13_16_Increment_xarxa_relacio" dataDxfId="10" dataCellStyle="Normal 4"/>
    <tableColumn id="36" xr3:uid="{00000000-0010-0000-0000-000024000000}" name="Q13_17_Aportacions_Adients_objectius" dataDxfId="9" dataCellStyle="Normal 4"/>
    <tableColumn id="37" xr3:uid="{00000000-0010-0000-0000-000025000000}" name="Q13_18_Interes_participar_processos" dataDxfId="8" dataCellStyle="Normal 4"/>
    <tableColumn id="38" xr3:uid="{00000000-0010-0000-0000-000026000000}" name="Q13_19_Satisfaccio_resultats_sessio" dataDxfId="7" dataCellStyle="Normal 4"/>
    <tableColumn id="39" xr3:uid="{00000000-0010-0000-0000-000027000000}" name="Q13_20_Satisfaccio_participacio_personal" dataDxfId="6" dataCellStyle="Normal 4"/>
    <tableColumn id="40" xr3:uid="{00000000-0010-0000-0000-000028000000}" name="Q13_21_Implicacio_participacio_participants" dataDxfId="5" dataCellStyle="Normal 4"/>
    <tableColumn id="41" xr3:uid="{00000000-0010-0000-0000-000029000000}" name="Q13_22_Assoliment_objectius" dataDxfId="4" dataCellStyle="Normal 4"/>
    <tableColumn id="42" xr3:uid="{00000000-0010-0000-0000-00002A000000}" name="Q13_23_Aprenentatge" dataDxfId="3" dataCellStyle="Normal 4"/>
    <tableColumn id="43" xr3:uid="{00000000-0010-0000-0000-00002B000000}" name="Q14a_Coneixement_convocatòria" dataDxfId="2" dataCellStyle="Normal 4"/>
    <tableColumn id="44" xr3:uid="{00000000-0010-0000-0000-00002C000000}" name="Q14b_Coneixement_altres" dataDxfId="1" dataCellStyle="Normal 4"/>
    <tableColumn id="45" xr3:uid="{00000000-0010-0000-0000-00002D000000}" name="Q15_Comentaris" dataDxfId="0" dataCellStyle="Normal 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1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7.xml"/><Relationship Id="rId13" Type="http://schemas.openxmlformats.org/officeDocument/2006/relationships/pivotTable" Target="../pivotTables/pivotTable22.xml"/><Relationship Id="rId18" Type="http://schemas.openxmlformats.org/officeDocument/2006/relationships/pivotTable" Target="../pivotTables/pivotTable27.xml"/><Relationship Id="rId26" Type="http://schemas.openxmlformats.org/officeDocument/2006/relationships/pivotTable" Target="../pivotTables/pivotTable35.xml"/><Relationship Id="rId3" Type="http://schemas.openxmlformats.org/officeDocument/2006/relationships/pivotTable" Target="../pivotTables/pivotTable12.xml"/><Relationship Id="rId21" Type="http://schemas.openxmlformats.org/officeDocument/2006/relationships/pivotTable" Target="../pivotTables/pivotTable30.xml"/><Relationship Id="rId7" Type="http://schemas.openxmlformats.org/officeDocument/2006/relationships/pivotTable" Target="../pivotTables/pivotTable16.xml"/><Relationship Id="rId12" Type="http://schemas.openxmlformats.org/officeDocument/2006/relationships/pivotTable" Target="../pivotTables/pivotTable21.xml"/><Relationship Id="rId17" Type="http://schemas.openxmlformats.org/officeDocument/2006/relationships/pivotTable" Target="../pivotTables/pivotTable26.xml"/><Relationship Id="rId25" Type="http://schemas.openxmlformats.org/officeDocument/2006/relationships/pivotTable" Target="../pivotTables/pivotTable34.xml"/><Relationship Id="rId2" Type="http://schemas.openxmlformats.org/officeDocument/2006/relationships/pivotTable" Target="../pivotTables/pivotTable11.xml"/><Relationship Id="rId16" Type="http://schemas.openxmlformats.org/officeDocument/2006/relationships/pivotTable" Target="../pivotTables/pivotTable25.xml"/><Relationship Id="rId20" Type="http://schemas.openxmlformats.org/officeDocument/2006/relationships/pivotTable" Target="../pivotTables/pivotTable29.xml"/><Relationship Id="rId29" Type="http://schemas.openxmlformats.org/officeDocument/2006/relationships/pivotTable" Target="../pivotTables/pivotTable38.xml"/><Relationship Id="rId1" Type="http://schemas.openxmlformats.org/officeDocument/2006/relationships/pivotTable" Target="../pivotTables/pivotTable10.xml"/><Relationship Id="rId6" Type="http://schemas.openxmlformats.org/officeDocument/2006/relationships/pivotTable" Target="../pivotTables/pivotTable15.xml"/><Relationship Id="rId11" Type="http://schemas.openxmlformats.org/officeDocument/2006/relationships/pivotTable" Target="../pivotTables/pivotTable20.xml"/><Relationship Id="rId24" Type="http://schemas.openxmlformats.org/officeDocument/2006/relationships/pivotTable" Target="../pivotTables/pivotTable33.xml"/><Relationship Id="rId5" Type="http://schemas.openxmlformats.org/officeDocument/2006/relationships/pivotTable" Target="../pivotTables/pivotTable14.xml"/><Relationship Id="rId15" Type="http://schemas.openxmlformats.org/officeDocument/2006/relationships/pivotTable" Target="../pivotTables/pivotTable24.xml"/><Relationship Id="rId23" Type="http://schemas.openxmlformats.org/officeDocument/2006/relationships/pivotTable" Target="../pivotTables/pivotTable32.xml"/><Relationship Id="rId28" Type="http://schemas.openxmlformats.org/officeDocument/2006/relationships/pivotTable" Target="../pivotTables/pivotTable37.xml"/><Relationship Id="rId10" Type="http://schemas.openxmlformats.org/officeDocument/2006/relationships/pivotTable" Target="../pivotTables/pivotTable19.xml"/><Relationship Id="rId19" Type="http://schemas.openxmlformats.org/officeDocument/2006/relationships/pivotTable" Target="../pivotTables/pivotTable28.xml"/><Relationship Id="rId31" Type="http://schemas.openxmlformats.org/officeDocument/2006/relationships/drawing" Target="../drawings/drawing2.xml"/><Relationship Id="rId4" Type="http://schemas.openxmlformats.org/officeDocument/2006/relationships/pivotTable" Target="../pivotTables/pivotTable13.xml"/><Relationship Id="rId9" Type="http://schemas.openxmlformats.org/officeDocument/2006/relationships/pivotTable" Target="../pivotTables/pivotTable18.xml"/><Relationship Id="rId14" Type="http://schemas.openxmlformats.org/officeDocument/2006/relationships/pivotTable" Target="../pivotTables/pivotTable23.xml"/><Relationship Id="rId22" Type="http://schemas.openxmlformats.org/officeDocument/2006/relationships/pivotTable" Target="../pivotTables/pivotTable31.xml"/><Relationship Id="rId27" Type="http://schemas.openxmlformats.org/officeDocument/2006/relationships/pivotTable" Target="../pivotTables/pivotTable36.xml"/><Relationship Id="rId30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S189"/>
  <sheetViews>
    <sheetView tabSelected="1" zoomScaleNormal="100" workbookViewId="0">
      <pane ySplit="1" topLeftCell="A2" activePane="bottomLeft" state="frozen"/>
      <selection pane="bottomLeft" activeCell="A2" sqref="A2"/>
      <selection activeCell="F37" sqref="F37"/>
    </sheetView>
  </sheetViews>
  <sheetFormatPr defaultColWidth="14.42578125" defaultRowHeight="15" customHeight="1"/>
  <cols>
    <col min="1" max="1" width="6.5703125" style="4" customWidth="1"/>
    <col min="2" max="2" width="16.42578125" style="4" customWidth="1"/>
    <col min="3" max="3" width="22.7109375" style="4" customWidth="1"/>
    <col min="4" max="4" width="37" style="4" customWidth="1"/>
    <col min="5" max="8" width="10.5703125" style="4" customWidth="1"/>
    <col min="9" max="9" width="10.42578125" style="15" customWidth="1"/>
    <col min="10" max="10" width="21.140625" style="4" customWidth="1"/>
    <col min="11" max="11" width="22.5703125" style="4" customWidth="1"/>
    <col min="12" max="12" width="22.140625" style="4" customWidth="1"/>
    <col min="13" max="13" width="21.85546875" style="4" customWidth="1"/>
    <col min="14" max="14" width="21" style="4" customWidth="1"/>
    <col min="15" max="15" width="22" style="4" customWidth="1"/>
    <col min="16" max="16" width="26" style="4" customWidth="1"/>
    <col min="17" max="17" width="21.5703125" style="20" customWidth="1"/>
    <col min="18" max="18" width="29.85546875" style="4" customWidth="1"/>
    <col min="19" max="19" width="32.140625" style="4" customWidth="1"/>
    <col min="20" max="20" width="24.42578125" style="4" customWidth="1"/>
    <col min="21" max="21" width="25.42578125" style="4" customWidth="1"/>
    <col min="22" max="22" width="28.140625" style="4" customWidth="1"/>
    <col min="23" max="24" width="25.5703125" style="4" customWidth="1"/>
    <col min="25" max="25" width="23.140625" style="4" customWidth="1"/>
    <col min="26" max="26" width="29.28515625" style="4" customWidth="1"/>
    <col min="27" max="27" width="23.7109375" style="4" customWidth="1"/>
    <col min="28" max="28" width="27.42578125" style="4" customWidth="1"/>
    <col min="29" max="29" width="24.28515625" style="4" customWidth="1"/>
    <col min="30" max="30" width="34.140625" style="5" customWidth="1"/>
    <col min="31" max="31" width="25.140625" style="4" customWidth="1"/>
    <col min="32" max="32" width="30.7109375" style="4" customWidth="1"/>
    <col min="33" max="33" width="33.28515625" style="4" customWidth="1"/>
    <col min="34" max="34" width="28.28515625" style="4" customWidth="1"/>
    <col min="35" max="35" width="29.28515625" style="4" customWidth="1"/>
    <col min="36" max="36" width="34.140625" style="4" customWidth="1"/>
    <col min="37" max="37" width="32.42578125" style="4" customWidth="1"/>
    <col min="38" max="38" width="31.140625" style="4" customWidth="1"/>
    <col min="39" max="39" width="35.28515625" style="4" customWidth="1"/>
    <col min="40" max="40" width="37.42578125" style="4" customWidth="1"/>
    <col min="41" max="41" width="26.7109375" style="4" customWidth="1"/>
    <col min="42" max="42" width="21.140625" style="4" customWidth="1"/>
    <col min="43" max="43" width="28.5703125" style="4" customWidth="1"/>
    <col min="44" max="44" width="23.140625" style="4" customWidth="1"/>
    <col min="45" max="45" width="16.28515625" style="12" customWidth="1"/>
    <col min="46" max="16384" width="14.42578125" style="12"/>
  </cols>
  <sheetData>
    <row r="1" spans="1:45" s="19" customFormat="1" ht="19.5" customHeight="1" thickBo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2" t="s">
        <v>5</v>
      </c>
      <c r="G1" s="21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1" t="s">
        <v>17</v>
      </c>
      <c r="S1" s="21" t="s">
        <v>18</v>
      </c>
      <c r="T1" s="21" t="s">
        <v>19</v>
      </c>
      <c r="U1" s="21" t="s">
        <v>20</v>
      </c>
      <c r="V1" s="21" t="s">
        <v>21</v>
      </c>
      <c r="W1" s="21" t="s">
        <v>22</v>
      </c>
      <c r="X1" s="29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3" t="s">
        <v>30</v>
      </c>
      <c r="AF1" s="2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s="21" t="s">
        <v>36</v>
      </c>
      <c r="AL1" s="21" t="s">
        <v>37</v>
      </c>
      <c r="AM1" s="21" t="s">
        <v>38</v>
      </c>
      <c r="AN1" s="21" t="s">
        <v>39</v>
      </c>
      <c r="AO1" s="21" t="s">
        <v>40</v>
      </c>
      <c r="AP1" s="21" t="s">
        <v>41</v>
      </c>
      <c r="AQ1" s="21" t="s">
        <v>42</v>
      </c>
      <c r="AR1" s="21" t="s">
        <v>43</v>
      </c>
      <c r="AS1" s="21" t="s">
        <v>44</v>
      </c>
    </row>
    <row r="2" spans="1:45" ht="15" customHeight="1" thickTop="1">
      <c r="A2" s="10"/>
      <c r="B2" s="9"/>
      <c r="C2" s="9"/>
      <c r="D2" s="10"/>
      <c r="E2" s="10"/>
      <c r="F2" s="10"/>
      <c r="G2" s="10"/>
      <c r="H2" s="10"/>
      <c r="I2" s="10"/>
      <c r="J2" s="10"/>
      <c r="K2" s="9"/>
      <c r="L2" s="3"/>
      <c r="M2" s="10"/>
      <c r="N2" s="10"/>
      <c r="O2" s="10"/>
      <c r="P2" s="10"/>
      <c r="Q2" s="16"/>
      <c r="R2" s="10"/>
      <c r="S2" s="1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3"/>
      <c r="M3" s="9"/>
      <c r="N3" s="9"/>
      <c r="O3" s="9"/>
      <c r="P3" s="9"/>
      <c r="Q3" s="17"/>
      <c r="R3" s="9"/>
      <c r="S3" s="9"/>
      <c r="AD3" s="4"/>
      <c r="AE3" s="5"/>
      <c r="AS3" s="4"/>
    </row>
    <row r="4" spans="1:45" ht="15" customHeight="1">
      <c r="A4" s="9"/>
      <c r="B4" s="9"/>
      <c r="C4" s="9"/>
      <c r="D4" s="9"/>
      <c r="E4" s="9"/>
      <c r="F4" s="15"/>
      <c r="G4" s="9"/>
      <c r="H4" s="9"/>
      <c r="I4" s="9"/>
      <c r="J4" s="9"/>
      <c r="K4" s="9"/>
      <c r="L4" s="3"/>
      <c r="M4" s="9"/>
      <c r="N4" s="9"/>
      <c r="O4" s="9"/>
      <c r="P4" s="9"/>
      <c r="Q4" s="17"/>
      <c r="R4" s="9"/>
      <c r="S4" s="9"/>
      <c r="AD4" s="4"/>
      <c r="AE4" s="5"/>
      <c r="AS4" s="4"/>
    </row>
    <row r="5" spans="1:45" ht="1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3"/>
      <c r="M5" s="9"/>
      <c r="N5" s="9"/>
      <c r="O5" s="9"/>
      <c r="P5" s="9"/>
      <c r="Q5" s="17"/>
      <c r="R5" s="9"/>
      <c r="S5" s="9"/>
      <c r="AD5" s="4"/>
      <c r="AE5" s="5"/>
      <c r="AS5" s="4"/>
    </row>
    <row r="6" spans="1:45" ht="15" customHeight="1">
      <c r="A6" s="9"/>
      <c r="B6" s="9"/>
      <c r="C6" s="9"/>
      <c r="D6" s="9"/>
      <c r="E6" s="9"/>
      <c r="F6" s="15"/>
      <c r="G6" s="9"/>
      <c r="H6" s="9"/>
      <c r="I6" s="9"/>
      <c r="J6" s="9"/>
      <c r="L6" s="3"/>
      <c r="M6" s="9"/>
      <c r="N6" s="9"/>
      <c r="O6" s="9"/>
      <c r="P6" s="9"/>
      <c r="Q6" s="17"/>
      <c r="R6" s="9"/>
      <c r="S6" s="9"/>
      <c r="AD6" s="4"/>
      <c r="AE6" s="5"/>
      <c r="AS6" s="4"/>
    </row>
    <row r="7" spans="1:45" ht="15" customHeight="1">
      <c r="A7" s="10"/>
      <c r="B7" s="9"/>
      <c r="C7" s="9"/>
      <c r="D7" s="10"/>
      <c r="E7" s="10"/>
      <c r="F7" s="14"/>
      <c r="G7" s="10"/>
      <c r="H7" s="10"/>
      <c r="I7" s="10"/>
      <c r="J7" s="10"/>
      <c r="L7" s="3"/>
      <c r="M7" s="10"/>
      <c r="N7" s="10"/>
      <c r="O7" s="10"/>
      <c r="P7" s="10"/>
      <c r="Q7" s="16"/>
      <c r="R7" s="10"/>
      <c r="S7" s="10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7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ht="15" customHeight="1">
      <c r="A8" s="10"/>
      <c r="B8" s="9"/>
      <c r="C8" s="9"/>
      <c r="D8" s="10"/>
      <c r="E8" s="10"/>
      <c r="F8" s="10"/>
      <c r="G8" s="10"/>
      <c r="H8" s="10"/>
      <c r="I8" s="10"/>
      <c r="J8" s="10"/>
      <c r="K8" s="9"/>
      <c r="L8" s="3"/>
      <c r="M8" s="10"/>
      <c r="N8" s="10"/>
      <c r="O8" s="10"/>
      <c r="P8" s="10"/>
      <c r="Q8" s="16"/>
      <c r="R8" s="10"/>
      <c r="S8" s="1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7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15" customHeight="1">
      <c r="A9" s="9"/>
      <c r="B9" s="9"/>
      <c r="C9" s="9"/>
      <c r="D9" s="9"/>
      <c r="E9" s="9"/>
      <c r="F9" s="15"/>
      <c r="G9" s="9"/>
      <c r="H9" s="9"/>
      <c r="I9" s="9"/>
      <c r="J9" s="9"/>
      <c r="K9" s="9"/>
      <c r="L9" s="3"/>
      <c r="M9" s="9"/>
      <c r="N9" s="9"/>
      <c r="O9" s="9"/>
      <c r="P9" s="9"/>
      <c r="Q9" s="17"/>
      <c r="R9" s="9"/>
      <c r="S9" s="9"/>
      <c r="AD9" s="4"/>
      <c r="AE9" s="5"/>
      <c r="AS9" s="4"/>
    </row>
    <row r="10" spans="1:45" ht="1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3"/>
      <c r="M10" s="9"/>
      <c r="N10" s="9"/>
      <c r="O10" s="9"/>
      <c r="P10" s="9"/>
      <c r="Q10" s="17"/>
      <c r="R10" s="6"/>
      <c r="S10" s="9"/>
      <c r="X10" s="6"/>
      <c r="AD10" s="4"/>
      <c r="AE10" s="5"/>
      <c r="AS10" s="4"/>
    </row>
    <row r="11" spans="1:45" ht="15" customHeight="1">
      <c r="A11" s="10"/>
      <c r="B11" s="9"/>
      <c r="C11" s="10"/>
      <c r="D11" s="10"/>
      <c r="E11" s="10"/>
      <c r="F11" s="14"/>
      <c r="G11" s="10"/>
      <c r="H11" s="10"/>
      <c r="I11" s="10"/>
      <c r="J11" s="10"/>
      <c r="K11" s="10"/>
      <c r="L11" s="3"/>
      <c r="M11" s="10"/>
      <c r="N11" s="10"/>
      <c r="O11" s="10"/>
      <c r="P11" s="10"/>
      <c r="Q11" s="16"/>
      <c r="R11" s="6"/>
      <c r="S11" s="10"/>
      <c r="T11" s="6"/>
      <c r="U11" s="6"/>
      <c r="V11" s="6"/>
      <c r="W11" s="6"/>
      <c r="Y11" s="6"/>
      <c r="Z11" s="6"/>
      <c r="AA11" s="6"/>
      <c r="AB11" s="6"/>
      <c r="AC11" s="6"/>
      <c r="AD11" s="6"/>
      <c r="AE11" s="7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1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3"/>
      <c r="M12" s="9"/>
      <c r="N12" s="9"/>
      <c r="O12" s="9"/>
      <c r="P12" s="9"/>
      <c r="Q12" s="17"/>
      <c r="R12" s="9"/>
      <c r="S12" s="9"/>
      <c r="AD12" s="4"/>
      <c r="AE12" s="5"/>
      <c r="AS12" s="4"/>
    </row>
    <row r="13" spans="1:45" ht="15" customHeight="1">
      <c r="A13" s="9"/>
      <c r="B13" s="9"/>
      <c r="C13" s="9"/>
      <c r="D13" s="9"/>
      <c r="E13" s="9"/>
      <c r="F13" s="15"/>
      <c r="G13" s="9"/>
      <c r="H13" s="9"/>
      <c r="I13" s="9"/>
      <c r="J13" s="9"/>
      <c r="L13" s="3"/>
      <c r="M13" s="9"/>
      <c r="N13" s="9"/>
      <c r="O13" s="9"/>
      <c r="P13" s="9"/>
      <c r="Q13" s="17"/>
      <c r="R13" s="9"/>
      <c r="S13" s="9"/>
      <c r="AD13" s="4"/>
      <c r="AE13" s="5"/>
      <c r="AS13" s="4"/>
    </row>
    <row r="14" spans="1:45" ht="1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8"/>
      <c r="L14" s="3"/>
      <c r="M14" s="9"/>
      <c r="N14" s="9"/>
      <c r="O14" s="9"/>
      <c r="P14" s="9"/>
      <c r="Q14" s="17"/>
      <c r="R14" s="9"/>
      <c r="S14" s="9"/>
      <c r="AD14" s="4"/>
      <c r="AE14" s="5"/>
      <c r="AS14" s="4"/>
    </row>
    <row r="15" spans="1:45" ht="1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3"/>
      <c r="M15" s="9"/>
      <c r="N15" s="9"/>
      <c r="O15" s="9"/>
      <c r="P15" s="9"/>
      <c r="Q15" s="17"/>
      <c r="R15" s="9"/>
      <c r="S15" s="9"/>
      <c r="X15" s="6"/>
      <c r="AD15" s="4"/>
      <c r="AE15" s="5"/>
      <c r="AS15" s="4"/>
    </row>
    <row r="16" spans="1:45" ht="15" customHeight="1">
      <c r="A16" s="9"/>
      <c r="B16" s="9"/>
      <c r="C16" s="9"/>
      <c r="D16" s="9"/>
      <c r="E16" s="9"/>
      <c r="F16" s="15"/>
      <c r="G16" s="10"/>
      <c r="H16" s="9"/>
      <c r="I16" s="9"/>
      <c r="J16" s="9"/>
      <c r="K16" s="9"/>
      <c r="L16" s="3"/>
      <c r="M16" s="9"/>
      <c r="N16" s="9"/>
      <c r="O16" s="9"/>
      <c r="P16" s="9"/>
      <c r="Q16" s="17"/>
      <c r="R16" s="9"/>
      <c r="S16" s="9"/>
      <c r="X16" s="6"/>
      <c r="AD16" s="4"/>
      <c r="AE16" s="5"/>
      <c r="AS16" s="4"/>
    </row>
    <row r="17" spans="1:45" ht="15" customHeight="1">
      <c r="A17" s="10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3"/>
      <c r="M17" s="10"/>
      <c r="N17" s="10"/>
      <c r="O17" s="10"/>
      <c r="P17" s="10"/>
      <c r="Q17" s="16"/>
      <c r="R17" s="10"/>
      <c r="S17" s="10"/>
      <c r="T17" s="6"/>
      <c r="U17" s="6"/>
      <c r="V17" s="6"/>
      <c r="W17" s="6"/>
      <c r="Y17" s="6"/>
      <c r="Z17" s="6"/>
      <c r="AA17" s="6"/>
      <c r="AB17" s="6"/>
      <c r="AC17" s="6"/>
      <c r="AD17" s="6"/>
      <c r="AE17" s="7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45" ht="15" customHeight="1">
      <c r="A18" s="10"/>
      <c r="B18" s="9"/>
      <c r="C18" s="10"/>
      <c r="D18" s="10"/>
      <c r="E18" s="10"/>
      <c r="F18" s="14"/>
      <c r="G18" s="9"/>
      <c r="H18" s="10"/>
      <c r="I18" s="10"/>
      <c r="J18" s="10"/>
      <c r="K18" s="10"/>
      <c r="L18" s="3"/>
      <c r="M18" s="10"/>
      <c r="N18" s="10"/>
      <c r="O18" s="10"/>
      <c r="P18" s="10"/>
      <c r="Q18" s="16"/>
      <c r="R18" s="10"/>
      <c r="S18" s="10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7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45" ht="15" customHeight="1">
      <c r="A19" s="10"/>
      <c r="B19" s="9"/>
      <c r="C19" s="10"/>
      <c r="D19" s="10"/>
      <c r="E19" s="10"/>
      <c r="F19" s="10"/>
      <c r="G19" s="9"/>
      <c r="H19" s="10"/>
      <c r="I19" s="10"/>
      <c r="J19" s="10"/>
      <c r="K19" s="10"/>
      <c r="L19" s="3"/>
      <c r="M19" s="10"/>
      <c r="N19" s="10"/>
      <c r="O19" s="10"/>
      <c r="P19" s="10"/>
      <c r="Q19" s="16"/>
      <c r="R19" s="10"/>
      <c r="S19" s="10"/>
      <c r="T19" s="6"/>
      <c r="U19" s="6"/>
      <c r="V19" s="6"/>
      <c r="W19" s="6"/>
      <c r="Y19" s="6"/>
      <c r="Z19" s="6"/>
      <c r="AA19" s="6"/>
      <c r="AB19" s="6"/>
      <c r="AC19" s="6"/>
      <c r="AD19" s="6"/>
      <c r="AE19" s="7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45" ht="15" customHeight="1">
      <c r="A20" s="10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3"/>
      <c r="M20" s="10"/>
      <c r="N20" s="10"/>
      <c r="O20" s="10"/>
      <c r="P20" s="10"/>
      <c r="Q20" s="16"/>
      <c r="R20" s="10"/>
      <c r="S20" s="10"/>
      <c r="T20" s="6"/>
      <c r="U20" s="6"/>
      <c r="V20" s="6"/>
      <c r="W20" s="6"/>
      <c r="Y20" s="6"/>
      <c r="Z20" s="6"/>
      <c r="AA20" s="6"/>
      <c r="AB20" s="6"/>
      <c r="AC20" s="6"/>
      <c r="AD20" s="6"/>
      <c r="AE20" s="7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45" ht="15" customHeight="1">
      <c r="A21" s="10"/>
      <c r="B21" s="9"/>
      <c r="C21" s="10"/>
      <c r="D21" s="10"/>
      <c r="E21" s="10"/>
      <c r="F21" s="10"/>
      <c r="G21" s="9"/>
      <c r="H21" s="10"/>
      <c r="I21" s="10"/>
      <c r="J21" s="10"/>
      <c r="K21" s="10"/>
      <c r="L21" s="3"/>
      <c r="M21" s="10"/>
      <c r="N21" s="10"/>
      <c r="O21" s="10"/>
      <c r="P21" s="10"/>
      <c r="Q21" s="16"/>
      <c r="R21" s="10"/>
      <c r="S21" s="10"/>
      <c r="T21" s="6"/>
      <c r="U21" s="6"/>
      <c r="V21" s="6"/>
      <c r="W21" s="6"/>
      <c r="Y21" s="6"/>
      <c r="Z21" s="6"/>
      <c r="AA21" s="6"/>
      <c r="AB21" s="6"/>
      <c r="AC21" s="6"/>
      <c r="AD21" s="6"/>
      <c r="AE21" s="7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45" ht="15" customHeight="1">
      <c r="A22" s="10"/>
      <c r="B22" s="9"/>
      <c r="C22" s="9"/>
      <c r="D22" s="10"/>
      <c r="E22" s="10"/>
      <c r="F22" s="14"/>
      <c r="G22" s="9"/>
      <c r="H22" s="10"/>
      <c r="I22" s="10"/>
      <c r="J22" s="10"/>
      <c r="K22" s="10"/>
      <c r="L22" s="3"/>
      <c r="M22" s="10"/>
      <c r="N22" s="10"/>
      <c r="O22" s="10"/>
      <c r="P22" s="10"/>
      <c r="Q22" s="16"/>
      <c r="R22" s="10"/>
      <c r="S22" s="10"/>
      <c r="T22" s="6"/>
      <c r="U22" s="6"/>
      <c r="V22" s="6"/>
      <c r="W22" s="6"/>
      <c r="Y22" s="6"/>
      <c r="Z22" s="6"/>
      <c r="AA22" s="6"/>
      <c r="AB22" s="6"/>
      <c r="AC22" s="6"/>
      <c r="AD22" s="6"/>
      <c r="AE22" s="7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spans="1:45" ht="15" customHeight="1">
      <c r="A23" s="10"/>
      <c r="B23" s="9"/>
      <c r="C23" s="10"/>
      <c r="D23" s="10"/>
      <c r="E23" s="10"/>
      <c r="F23" s="10"/>
      <c r="G23" s="9"/>
      <c r="H23" s="10"/>
      <c r="I23" s="10"/>
      <c r="J23" s="10"/>
      <c r="K23" s="10"/>
      <c r="L23" s="3"/>
      <c r="M23" s="10"/>
      <c r="N23" s="10"/>
      <c r="O23" s="10"/>
      <c r="P23" s="10"/>
      <c r="Q23" s="16"/>
      <c r="R23" s="10"/>
      <c r="S23" s="10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7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spans="1:45" ht="15" customHeight="1">
      <c r="A24" s="10"/>
      <c r="B24" s="9"/>
      <c r="C24" s="10"/>
      <c r="D24" s="10"/>
      <c r="E24" s="10"/>
      <c r="F24" s="14"/>
      <c r="G24" s="9"/>
      <c r="H24" s="10"/>
      <c r="I24" s="10"/>
      <c r="J24" s="10"/>
      <c r="K24" s="10"/>
      <c r="L24" s="3"/>
      <c r="M24" s="10"/>
      <c r="N24" s="10"/>
      <c r="O24" s="10"/>
      <c r="P24" s="10"/>
      <c r="Q24" s="16"/>
      <c r="R24" s="10"/>
      <c r="S24" s="10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7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spans="1:45" ht="15" customHeight="1">
      <c r="A25" s="9"/>
      <c r="B25" s="9"/>
      <c r="C25" s="9"/>
      <c r="D25" s="9"/>
      <c r="E25" s="9"/>
      <c r="F25" s="9"/>
      <c r="G25" s="10"/>
      <c r="H25" s="9"/>
      <c r="I25" s="9"/>
      <c r="J25" s="9"/>
      <c r="L25" s="3"/>
      <c r="M25" s="9"/>
      <c r="N25" s="9"/>
      <c r="O25" s="9"/>
      <c r="P25" s="9"/>
      <c r="Q25" s="17"/>
      <c r="R25" s="9"/>
      <c r="S25" s="9"/>
      <c r="AD25" s="4"/>
      <c r="AE25" s="5"/>
      <c r="AS25" s="4"/>
    </row>
    <row r="26" spans="1:45" ht="15" customHeight="1">
      <c r="A26" s="9"/>
      <c r="B26" s="9"/>
      <c r="C26" s="9"/>
      <c r="D26" s="9"/>
      <c r="E26" s="9"/>
      <c r="F26" s="15"/>
      <c r="G26" s="10"/>
      <c r="H26" s="9"/>
      <c r="I26" s="9"/>
      <c r="J26" s="9"/>
      <c r="L26" s="3"/>
      <c r="M26" s="9"/>
      <c r="N26" s="9"/>
      <c r="O26" s="9"/>
      <c r="P26" s="9"/>
      <c r="Q26" s="17"/>
      <c r="R26" s="9"/>
      <c r="S26" s="9"/>
      <c r="X26" s="6"/>
      <c r="AD26" s="4"/>
      <c r="AE26" s="5"/>
      <c r="AS26" s="4"/>
    </row>
    <row r="27" spans="1:45" ht="1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3"/>
      <c r="M27" s="9"/>
      <c r="N27" s="9"/>
      <c r="O27" s="9"/>
      <c r="P27" s="9"/>
      <c r="Q27" s="17"/>
      <c r="R27" s="9"/>
      <c r="S27" s="9"/>
      <c r="AD27" s="4"/>
      <c r="AE27" s="5"/>
      <c r="AS27" s="4"/>
    </row>
    <row r="28" spans="1:45" ht="15" customHeight="1">
      <c r="A28" s="9"/>
      <c r="B28" s="9"/>
      <c r="C28" s="9"/>
      <c r="D28" s="9"/>
      <c r="E28" s="9"/>
      <c r="F28" s="15"/>
      <c r="G28" s="9"/>
      <c r="H28" s="9"/>
      <c r="I28" s="9"/>
      <c r="J28" s="9"/>
      <c r="L28" s="3"/>
      <c r="M28" s="9"/>
      <c r="N28" s="9"/>
      <c r="O28" s="9"/>
      <c r="P28" s="9"/>
      <c r="Q28" s="17"/>
      <c r="R28" s="9"/>
      <c r="S28" s="9"/>
      <c r="AD28" s="4"/>
      <c r="AE28" s="5"/>
      <c r="AS28" s="4"/>
    </row>
    <row r="29" spans="1:45" ht="15" customHeight="1">
      <c r="A29" s="10"/>
      <c r="B29" s="9"/>
      <c r="C29" s="10"/>
      <c r="D29" s="10"/>
      <c r="E29" s="10"/>
      <c r="F29" s="14"/>
      <c r="G29" s="10"/>
      <c r="H29" s="10"/>
      <c r="I29" s="10"/>
      <c r="J29" s="10"/>
      <c r="K29" s="6"/>
      <c r="L29" s="3"/>
      <c r="M29" s="10"/>
      <c r="N29" s="10"/>
      <c r="O29" s="10"/>
      <c r="P29" s="10"/>
      <c r="Q29" s="16"/>
      <c r="R29" s="10"/>
      <c r="S29" s="10"/>
      <c r="T29" s="6"/>
      <c r="U29" s="6"/>
      <c r="V29" s="6"/>
      <c r="W29" s="6"/>
      <c r="Y29" s="6"/>
      <c r="Z29" s="6"/>
      <c r="AA29" s="6"/>
      <c r="AB29" s="6"/>
      <c r="AC29" s="6"/>
      <c r="AD29" s="6"/>
      <c r="AE29" s="7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spans="1:45" ht="15" customHeight="1">
      <c r="A30" s="10"/>
      <c r="B30" s="9"/>
      <c r="C30" s="10"/>
      <c r="D30" s="10"/>
      <c r="E30" s="10"/>
      <c r="F30" s="14"/>
      <c r="G30" s="9"/>
      <c r="H30" s="10"/>
      <c r="I30" s="10"/>
      <c r="J30" s="10"/>
      <c r="K30" s="10"/>
      <c r="L30" s="3"/>
      <c r="M30" s="10"/>
      <c r="N30" s="10"/>
      <c r="O30" s="10"/>
      <c r="P30" s="10"/>
      <c r="Q30" s="16"/>
      <c r="R30" s="6"/>
      <c r="S30" s="10"/>
      <c r="T30" s="6"/>
      <c r="U30" s="6"/>
      <c r="V30" s="6"/>
      <c r="W30" s="6"/>
      <c r="Y30" s="6"/>
      <c r="Z30" s="6"/>
      <c r="AA30" s="6"/>
      <c r="AB30" s="6"/>
      <c r="AC30" s="6"/>
      <c r="AD30" s="6"/>
      <c r="AE30" s="7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spans="1:45" ht="1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3"/>
      <c r="M31" s="9"/>
      <c r="N31" s="9"/>
      <c r="O31" s="9"/>
      <c r="P31" s="9"/>
      <c r="Q31" s="17"/>
      <c r="R31" s="9"/>
      <c r="S31" s="9"/>
      <c r="X31" s="6"/>
      <c r="AD31" s="4"/>
      <c r="AE31" s="5"/>
      <c r="AS31" s="4"/>
    </row>
    <row r="32" spans="1:45" ht="15" customHeight="1">
      <c r="A32" s="9"/>
      <c r="B32" s="9"/>
      <c r="C32" s="9"/>
      <c r="D32" s="9"/>
      <c r="E32" s="9"/>
      <c r="F32" s="15"/>
      <c r="G32" s="9"/>
      <c r="H32" s="9"/>
      <c r="I32" s="9"/>
      <c r="J32" s="9"/>
      <c r="K32" s="9"/>
      <c r="L32" s="3"/>
      <c r="M32" s="9"/>
      <c r="N32" s="9"/>
      <c r="O32" s="9"/>
      <c r="P32" s="9"/>
      <c r="Q32" s="17"/>
      <c r="R32" s="9"/>
      <c r="S32" s="9"/>
      <c r="X32" s="6"/>
      <c r="AD32" s="4"/>
      <c r="AE32" s="5"/>
      <c r="AS32" s="4"/>
    </row>
    <row r="33" spans="1:45" ht="15" customHeight="1">
      <c r="A33" s="10"/>
      <c r="B33" s="9"/>
      <c r="C33" s="9"/>
      <c r="D33" s="10"/>
      <c r="E33" s="10"/>
      <c r="F33" s="14"/>
      <c r="G33" s="9"/>
      <c r="H33" s="10"/>
      <c r="I33" s="10"/>
      <c r="J33" s="10"/>
      <c r="L33" s="3"/>
      <c r="M33" s="10"/>
      <c r="N33" s="10"/>
      <c r="O33" s="10"/>
      <c r="P33" s="10"/>
      <c r="Q33" s="16"/>
      <c r="R33" s="10"/>
      <c r="S33" s="10"/>
      <c r="T33" s="6"/>
      <c r="U33" s="6"/>
      <c r="V33" s="6"/>
      <c r="W33" s="6"/>
      <c r="Y33" s="6"/>
      <c r="Z33" s="6"/>
      <c r="AA33" s="6"/>
      <c r="AB33" s="6"/>
      <c r="AC33" s="6"/>
      <c r="AD33" s="6"/>
      <c r="AE33" s="7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spans="1:45" ht="15" customHeight="1">
      <c r="A34" s="10"/>
      <c r="B34" s="9"/>
      <c r="C34" s="9"/>
      <c r="D34" s="10"/>
      <c r="E34" s="10"/>
      <c r="F34" s="10"/>
      <c r="G34" s="10"/>
      <c r="H34" s="10"/>
      <c r="I34" s="10"/>
      <c r="J34" s="10"/>
      <c r="L34" s="3"/>
      <c r="M34" s="10"/>
      <c r="N34" s="10"/>
      <c r="O34" s="10"/>
      <c r="P34" s="10"/>
      <c r="Q34" s="16"/>
      <c r="R34" s="10"/>
      <c r="S34" s="10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7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spans="1:45" ht="15" customHeight="1">
      <c r="A35" s="10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3"/>
      <c r="M35" s="10"/>
      <c r="N35" s="10"/>
      <c r="O35" s="10"/>
      <c r="P35" s="10"/>
      <c r="Q35" s="16"/>
      <c r="R35" s="10"/>
      <c r="S35" s="10"/>
      <c r="T35" s="6"/>
      <c r="U35" s="6"/>
      <c r="V35" s="6"/>
      <c r="W35" s="6"/>
      <c r="Y35" s="6"/>
      <c r="Z35" s="6"/>
      <c r="AA35" s="6"/>
      <c r="AB35" s="6"/>
      <c r="AC35" s="6"/>
      <c r="AD35" s="6"/>
      <c r="AE35" s="7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spans="1:45" ht="15" customHeight="1">
      <c r="A36" s="9"/>
      <c r="B36" s="9"/>
      <c r="C36" s="9"/>
      <c r="D36" s="9"/>
      <c r="E36" s="9"/>
      <c r="F36" s="15"/>
      <c r="G36" s="9"/>
      <c r="H36" s="9"/>
      <c r="I36" s="9"/>
      <c r="J36" s="9"/>
      <c r="L36" s="3"/>
      <c r="M36" s="9"/>
      <c r="N36" s="9"/>
      <c r="O36" s="9"/>
      <c r="P36" s="9"/>
      <c r="Q36" s="17"/>
      <c r="R36" s="9"/>
      <c r="S36" s="9"/>
      <c r="AD36" s="4"/>
      <c r="AE36" s="5"/>
      <c r="AS36" s="4"/>
    </row>
    <row r="37" spans="1:45" ht="15" customHeight="1">
      <c r="A37" s="10"/>
      <c r="B37" s="9"/>
      <c r="C37" s="10"/>
      <c r="D37" s="10"/>
      <c r="E37" s="10"/>
      <c r="F37" s="14"/>
      <c r="G37" s="9"/>
      <c r="H37" s="10"/>
      <c r="I37" s="10"/>
      <c r="J37" s="10"/>
      <c r="K37" s="10"/>
      <c r="L37" s="3"/>
      <c r="M37" s="10"/>
      <c r="N37" s="10"/>
      <c r="O37" s="10"/>
      <c r="P37" s="10"/>
      <c r="Q37" s="16"/>
      <c r="R37" s="10"/>
      <c r="S37" s="10"/>
      <c r="T37" s="6"/>
      <c r="U37" s="6"/>
      <c r="V37" s="6"/>
      <c r="W37" s="6"/>
      <c r="Y37" s="6"/>
      <c r="Z37" s="6"/>
      <c r="AA37" s="6"/>
      <c r="AB37" s="6"/>
      <c r="AC37" s="6"/>
      <c r="AD37" s="6"/>
      <c r="AE37" s="7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spans="1:45" ht="15" customHeight="1">
      <c r="A38" s="9"/>
      <c r="B38" s="9"/>
      <c r="C38" s="9"/>
      <c r="D38" s="9"/>
      <c r="E38" s="9"/>
      <c r="F38" s="9"/>
      <c r="G38" s="10"/>
      <c r="H38" s="9"/>
      <c r="I38" s="9"/>
      <c r="J38" s="9"/>
      <c r="K38" s="9"/>
      <c r="L38" s="3"/>
      <c r="M38" s="9"/>
      <c r="N38" s="9"/>
      <c r="O38" s="9"/>
      <c r="P38" s="9"/>
      <c r="Q38" s="17"/>
      <c r="R38" s="9"/>
      <c r="S38" s="9"/>
      <c r="AD38" s="4"/>
      <c r="AE38" s="5"/>
      <c r="AS38" s="4"/>
    </row>
    <row r="39" spans="1:45" ht="15" customHeight="1">
      <c r="A39" s="10"/>
      <c r="B39" s="9"/>
      <c r="C39" s="10"/>
      <c r="D39" s="10"/>
      <c r="E39" s="10"/>
      <c r="F39" s="10"/>
      <c r="G39" s="9"/>
      <c r="H39" s="10"/>
      <c r="I39" s="10"/>
      <c r="J39" s="10"/>
      <c r="K39" s="10"/>
      <c r="L39" s="3"/>
      <c r="M39" s="10"/>
      <c r="N39" s="10"/>
      <c r="O39" s="10"/>
      <c r="P39" s="10"/>
      <c r="Q39" s="16"/>
      <c r="R39" s="10"/>
      <c r="S39" s="10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7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spans="1:45" ht="15" customHeight="1">
      <c r="A40" s="10"/>
      <c r="B40" s="9"/>
      <c r="C40" s="10"/>
      <c r="D40" s="10"/>
      <c r="E40" s="10"/>
      <c r="F40" s="10"/>
      <c r="G40" s="9"/>
      <c r="H40" s="10"/>
      <c r="I40" s="10"/>
      <c r="J40" s="10"/>
      <c r="K40" s="10"/>
      <c r="L40" s="3"/>
      <c r="M40" s="10"/>
      <c r="N40" s="10"/>
      <c r="O40" s="10"/>
      <c r="P40" s="10"/>
      <c r="Q40" s="16"/>
      <c r="R40" s="10"/>
      <c r="S40" s="10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7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spans="1:45" ht="1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3"/>
      <c r="M41" s="9"/>
      <c r="N41" s="9"/>
      <c r="O41" s="9"/>
      <c r="P41" s="9"/>
      <c r="Q41" s="17"/>
      <c r="R41" s="9"/>
      <c r="S41" s="9"/>
      <c r="AD41" s="4"/>
      <c r="AE41" s="5"/>
      <c r="AS41" s="4"/>
    </row>
    <row r="42" spans="1:45" ht="15" customHeight="1">
      <c r="A42" s="10"/>
      <c r="B42" s="9"/>
      <c r="C42" s="10"/>
      <c r="D42" s="10"/>
      <c r="E42" s="10"/>
      <c r="F42" s="10"/>
      <c r="G42" s="9"/>
      <c r="H42" s="10"/>
      <c r="I42" s="10"/>
      <c r="J42" s="10"/>
      <c r="K42" s="10"/>
      <c r="L42" s="3"/>
      <c r="M42" s="10"/>
      <c r="N42" s="10"/>
      <c r="O42" s="10"/>
      <c r="P42" s="10"/>
      <c r="Q42" s="16"/>
      <c r="R42" s="10"/>
      <c r="S42" s="10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spans="1:45" ht="15" customHeight="1">
      <c r="A43" s="10"/>
      <c r="B43" s="9"/>
      <c r="C43" s="10"/>
      <c r="D43" s="10"/>
      <c r="E43" s="10"/>
      <c r="F43" s="14"/>
      <c r="G43" s="10"/>
      <c r="H43" s="10"/>
      <c r="I43" s="10"/>
      <c r="J43" s="10"/>
      <c r="K43" s="10"/>
      <c r="L43" s="3"/>
      <c r="M43" s="10"/>
      <c r="N43" s="10"/>
      <c r="O43" s="10"/>
      <c r="P43" s="10"/>
      <c r="Q43" s="16"/>
      <c r="R43" s="10"/>
      <c r="S43" s="10"/>
      <c r="T43" s="6"/>
      <c r="U43" s="6"/>
      <c r="V43" s="6"/>
      <c r="W43" s="6"/>
      <c r="Y43" s="6"/>
      <c r="Z43" s="6"/>
      <c r="AA43" s="6"/>
      <c r="AB43" s="6"/>
      <c r="AC43" s="6"/>
      <c r="AD43" s="6"/>
      <c r="AE43" s="7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spans="1:45" ht="15" customHeight="1">
      <c r="A44" s="9"/>
      <c r="B44" s="9"/>
      <c r="C44" s="9"/>
      <c r="D44" s="9"/>
      <c r="E44" s="9"/>
      <c r="F44" s="15"/>
      <c r="G44" s="10"/>
      <c r="H44" s="9"/>
      <c r="I44" s="9"/>
      <c r="J44" s="10"/>
      <c r="L44" s="3"/>
      <c r="M44" s="9"/>
      <c r="N44" s="9"/>
      <c r="O44" s="9"/>
      <c r="P44" s="9"/>
      <c r="Q44" s="17"/>
      <c r="R44" s="9"/>
      <c r="S44" s="9"/>
      <c r="AD44" s="4"/>
      <c r="AE44" s="5"/>
      <c r="AS44" s="4"/>
    </row>
    <row r="45" spans="1:45" ht="15" customHeight="1">
      <c r="A45" s="9"/>
      <c r="B45" s="9"/>
      <c r="C45" s="9"/>
      <c r="D45" s="9"/>
      <c r="E45" s="9"/>
      <c r="F45" s="15"/>
      <c r="G45" s="9"/>
      <c r="H45" s="9"/>
      <c r="I45" s="9"/>
      <c r="J45" s="9"/>
      <c r="L45" s="3"/>
      <c r="M45" s="9"/>
      <c r="N45" s="9"/>
      <c r="O45" s="9"/>
      <c r="P45" s="9"/>
      <c r="Q45" s="17"/>
      <c r="R45" s="9"/>
      <c r="S45" s="9"/>
      <c r="AD45" s="4"/>
      <c r="AE45" s="5"/>
      <c r="AS45" s="4"/>
    </row>
    <row r="46" spans="1:45" ht="15" customHeight="1">
      <c r="A46" s="10"/>
      <c r="B46" s="9"/>
      <c r="C46" s="10"/>
      <c r="D46" s="10"/>
      <c r="E46" s="10"/>
      <c r="F46" s="10"/>
      <c r="G46" s="9"/>
      <c r="H46" s="10"/>
      <c r="I46" s="10"/>
      <c r="J46" s="10"/>
      <c r="K46" s="10"/>
      <c r="L46" s="3"/>
      <c r="M46" s="10"/>
      <c r="N46" s="10"/>
      <c r="O46" s="10"/>
      <c r="P46" s="10"/>
      <c r="Q46" s="16"/>
      <c r="R46" s="10"/>
      <c r="S46" s="10"/>
      <c r="T46" s="6"/>
      <c r="U46" s="6"/>
      <c r="V46" s="6"/>
      <c r="W46" s="6"/>
      <c r="Y46" s="6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spans="1:45" ht="15" customHeight="1">
      <c r="A47" s="10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3"/>
      <c r="M47" s="10"/>
      <c r="N47" s="10"/>
      <c r="O47" s="10"/>
      <c r="P47" s="10"/>
      <c r="Q47" s="16"/>
      <c r="R47" s="6"/>
      <c r="S47" s="10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spans="1:45" ht="15" customHeight="1">
      <c r="A48" s="9"/>
      <c r="B48" s="9"/>
      <c r="C48" s="9"/>
      <c r="D48" s="9"/>
      <c r="E48" s="9"/>
      <c r="F48" s="9"/>
      <c r="G48" s="9"/>
      <c r="H48" s="9"/>
      <c r="I48" s="9"/>
      <c r="J48" s="10"/>
      <c r="K48" s="9"/>
      <c r="L48" s="3"/>
      <c r="M48" s="9"/>
      <c r="N48" s="9"/>
      <c r="O48" s="9"/>
      <c r="P48" s="9"/>
      <c r="Q48" s="17"/>
      <c r="R48" s="6"/>
      <c r="S48" s="9"/>
      <c r="X48" s="6"/>
      <c r="AD48" s="4"/>
      <c r="AE48" s="5"/>
      <c r="AS48" s="4"/>
    </row>
    <row r="49" spans="1:45" ht="15" customHeight="1">
      <c r="A49" s="10"/>
      <c r="B49" s="9"/>
      <c r="C49" s="10"/>
      <c r="D49" s="10"/>
      <c r="E49" s="10"/>
      <c r="F49" s="10"/>
      <c r="G49" s="9"/>
      <c r="H49" s="10"/>
      <c r="I49" s="10"/>
      <c r="J49" s="10"/>
      <c r="K49" s="10"/>
      <c r="L49" s="3"/>
      <c r="M49" s="10"/>
      <c r="N49" s="10"/>
      <c r="O49" s="10"/>
      <c r="P49" s="10"/>
      <c r="Q49" s="16"/>
      <c r="R49" s="6"/>
      <c r="S49" s="10"/>
      <c r="T49" s="6"/>
      <c r="U49" s="6"/>
      <c r="V49" s="6"/>
      <c r="W49" s="6"/>
      <c r="Y49" s="6"/>
      <c r="Z49" s="6"/>
      <c r="AA49" s="6"/>
      <c r="AB49" s="6"/>
      <c r="AC49" s="6"/>
      <c r="AD49" s="6"/>
      <c r="AE49" s="7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spans="1:45" ht="15" customHeight="1">
      <c r="A50" s="10"/>
      <c r="B50" s="9"/>
      <c r="C50" s="10"/>
      <c r="D50" s="10"/>
      <c r="E50" s="10"/>
      <c r="F50" s="10"/>
      <c r="G50" s="9"/>
      <c r="H50" s="10"/>
      <c r="I50" s="10"/>
      <c r="J50" s="10"/>
      <c r="K50" s="10"/>
      <c r="L50" s="3"/>
      <c r="M50" s="10"/>
      <c r="N50" s="10"/>
      <c r="O50" s="10"/>
      <c r="P50" s="10"/>
      <c r="Q50" s="16"/>
      <c r="R50" s="10"/>
      <c r="S50" s="10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7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spans="1:45" ht="15" customHeight="1">
      <c r="A51" s="10"/>
      <c r="B51" s="9"/>
      <c r="C51" s="10"/>
      <c r="D51" s="10"/>
      <c r="E51" s="10"/>
      <c r="F51" s="10"/>
      <c r="G51" s="9"/>
      <c r="H51" s="10"/>
      <c r="I51" s="10"/>
      <c r="J51" s="10"/>
      <c r="K51" s="10"/>
      <c r="L51" s="3"/>
      <c r="M51" s="10"/>
      <c r="N51" s="10"/>
      <c r="O51" s="10"/>
      <c r="P51" s="10"/>
      <c r="Q51" s="16"/>
      <c r="R51" s="6"/>
      <c r="S51" s="10"/>
      <c r="T51" s="6"/>
      <c r="U51" s="6"/>
      <c r="V51" s="6"/>
      <c r="W51" s="6"/>
      <c r="Y51" s="6"/>
      <c r="Z51" s="6"/>
      <c r="AA51" s="6"/>
      <c r="AB51" s="6"/>
      <c r="AC51" s="6"/>
      <c r="AD51" s="6"/>
      <c r="AE51" s="7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spans="1:45" ht="15" customHeight="1">
      <c r="A52" s="9"/>
      <c r="B52" s="9"/>
      <c r="C52" s="9"/>
      <c r="D52" s="9"/>
      <c r="E52" s="9"/>
      <c r="F52" s="15"/>
      <c r="G52" s="10"/>
      <c r="H52" s="9"/>
      <c r="I52" s="9"/>
      <c r="J52" s="9"/>
      <c r="K52" s="9"/>
      <c r="L52" s="3"/>
      <c r="M52" s="9"/>
      <c r="N52" s="9"/>
      <c r="O52" s="9"/>
      <c r="P52" s="9"/>
      <c r="Q52" s="17"/>
      <c r="R52" s="9"/>
      <c r="S52" s="9"/>
      <c r="AD52" s="4"/>
      <c r="AE52" s="5"/>
      <c r="AS52" s="4"/>
    </row>
    <row r="53" spans="1:45" ht="15" customHeight="1">
      <c r="A53" s="10"/>
      <c r="B53" s="9"/>
      <c r="C53" s="10"/>
      <c r="D53" s="10"/>
      <c r="E53" s="10"/>
      <c r="F53" s="14"/>
      <c r="G53" s="10"/>
      <c r="H53" s="10"/>
      <c r="I53" s="10"/>
      <c r="J53" s="10"/>
      <c r="K53" s="10"/>
      <c r="L53" s="3"/>
      <c r="M53" s="10"/>
      <c r="N53" s="10"/>
      <c r="O53" s="10"/>
      <c r="P53" s="10"/>
      <c r="Q53" s="16"/>
      <c r="R53" s="10"/>
      <c r="S53" s="10"/>
      <c r="T53" s="6"/>
      <c r="U53" s="6"/>
      <c r="V53" s="6"/>
      <c r="W53" s="6"/>
      <c r="Y53" s="6"/>
      <c r="Z53" s="6"/>
      <c r="AA53" s="6"/>
      <c r="AB53" s="6"/>
      <c r="AC53" s="6"/>
      <c r="AD53" s="6"/>
      <c r="AE53" s="7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spans="1:45" ht="15" customHeight="1">
      <c r="A54" s="9"/>
      <c r="B54" s="9"/>
      <c r="C54" s="9"/>
      <c r="D54" s="9"/>
      <c r="E54" s="9"/>
      <c r="F54" s="15"/>
      <c r="G54" s="9"/>
      <c r="H54" s="9"/>
      <c r="I54" s="9"/>
      <c r="J54" s="9"/>
      <c r="K54" s="9"/>
      <c r="L54" s="3"/>
      <c r="M54" s="9"/>
      <c r="N54" s="9"/>
      <c r="O54" s="9"/>
      <c r="P54" s="9"/>
      <c r="Q54" s="17"/>
      <c r="R54" s="9"/>
      <c r="S54" s="9"/>
      <c r="AD54" s="4"/>
      <c r="AE54" s="5"/>
      <c r="AS54" s="4"/>
    </row>
    <row r="55" spans="1:45" ht="15" customHeight="1">
      <c r="A55" s="10"/>
      <c r="B55" s="9"/>
      <c r="C55" s="10"/>
      <c r="D55" s="10"/>
      <c r="E55" s="10"/>
      <c r="F55" s="10"/>
      <c r="G55" s="9"/>
      <c r="H55" s="10"/>
      <c r="I55" s="10"/>
      <c r="J55" s="10"/>
      <c r="K55" s="10"/>
      <c r="L55" s="3"/>
      <c r="M55" s="10"/>
      <c r="N55" s="10"/>
      <c r="O55" s="10"/>
      <c r="P55" s="10"/>
      <c r="Q55" s="16"/>
      <c r="R55" s="10"/>
      <c r="S55" s="10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7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spans="1:45" ht="15" customHeight="1">
      <c r="A56" s="10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3"/>
      <c r="M56" s="10"/>
      <c r="N56" s="10"/>
      <c r="O56" s="10"/>
      <c r="P56" s="10"/>
      <c r="Q56" s="16"/>
      <c r="R56" s="10"/>
      <c r="S56" s="10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7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spans="1:45" ht="15" customHeight="1">
      <c r="A57" s="10"/>
      <c r="B57" s="9"/>
      <c r="C57" s="10"/>
      <c r="D57" s="10"/>
      <c r="E57" s="10"/>
      <c r="F57" s="14"/>
      <c r="G57" s="9"/>
      <c r="H57" s="10"/>
      <c r="I57" s="10"/>
      <c r="J57" s="10"/>
      <c r="K57" s="10"/>
      <c r="L57" s="3"/>
      <c r="M57" s="10"/>
      <c r="N57" s="10"/>
      <c r="O57" s="10"/>
      <c r="P57" s="10"/>
      <c r="Q57" s="16"/>
      <c r="R57" s="10"/>
      <c r="S57" s="10"/>
      <c r="T57" s="6"/>
      <c r="U57" s="6"/>
      <c r="V57" s="6"/>
      <c r="W57" s="6"/>
      <c r="Y57" s="6"/>
      <c r="Z57" s="6"/>
      <c r="AA57" s="6"/>
      <c r="AB57" s="6"/>
      <c r="AC57" s="6"/>
      <c r="AD57" s="6"/>
      <c r="AE57" s="7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spans="1:45" ht="15" customHeight="1">
      <c r="A58" s="10"/>
      <c r="B58" s="9"/>
      <c r="C58" s="10"/>
      <c r="D58" s="10"/>
      <c r="E58" s="10"/>
      <c r="F58" s="10"/>
      <c r="G58" s="9"/>
      <c r="H58" s="10"/>
      <c r="I58" s="10"/>
      <c r="J58" s="10"/>
      <c r="K58" s="10"/>
      <c r="L58" s="3"/>
      <c r="M58" s="10"/>
      <c r="N58" s="10"/>
      <c r="O58" s="10"/>
      <c r="P58" s="10"/>
      <c r="Q58" s="16"/>
      <c r="R58" s="10"/>
      <c r="S58" s="10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7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spans="1:45" ht="15" customHeight="1">
      <c r="A59" s="10"/>
      <c r="B59" s="9"/>
      <c r="C59" s="9"/>
      <c r="D59" s="10"/>
      <c r="E59" s="10"/>
      <c r="F59" s="10"/>
      <c r="G59" s="9"/>
      <c r="H59" s="10"/>
      <c r="I59" s="10"/>
      <c r="J59" s="10"/>
      <c r="K59" s="10"/>
      <c r="L59" s="3"/>
      <c r="M59" s="10"/>
      <c r="N59" s="10"/>
      <c r="O59" s="10"/>
      <c r="P59" s="10"/>
      <c r="Q59" s="16"/>
      <c r="R59" s="10"/>
      <c r="S59" s="10"/>
      <c r="T59" s="6"/>
      <c r="U59" s="6"/>
      <c r="V59" s="6"/>
      <c r="W59" s="6"/>
      <c r="Y59" s="6"/>
      <c r="Z59" s="6"/>
      <c r="AA59" s="6"/>
      <c r="AB59" s="6"/>
      <c r="AC59" s="6"/>
      <c r="AD59" s="6"/>
      <c r="AE59" s="7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spans="1:45" ht="15" customHeight="1">
      <c r="A60" s="10"/>
      <c r="B60" s="9"/>
      <c r="C60" s="10"/>
      <c r="D60" s="10"/>
      <c r="E60" s="10"/>
      <c r="F60" s="14"/>
      <c r="G60" s="9"/>
      <c r="H60" s="10"/>
      <c r="I60" s="10"/>
      <c r="J60" s="10"/>
      <c r="K60" s="10"/>
      <c r="L60" s="3"/>
      <c r="M60" s="10"/>
      <c r="N60" s="10"/>
      <c r="O60" s="10"/>
      <c r="P60" s="10"/>
      <c r="Q60" s="16"/>
      <c r="R60" s="6"/>
      <c r="S60" s="10"/>
      <c r="T60" s="6"/>
      <c r="U60" s="6"/>
      <c r="V60" s="6"/>
      <c r="W60" s="6"/>
      <c r="Y60" s="6"/>
      <c r="Z60" s="6"/>
      <c r="AA60" s="6"/>
      <c r="AB60" s="6"/>
      <c r="AC60" s="6"/>
      <c r="AD60" s="6"/>
      <c r="AE60" s="7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spans="1:45" ht="15" customHeight="1">
      <c r="A61" s="10"/>
      <c r="B61" s="9"/>
      <c r="C61" s="9"/>
      <c r="D61" s="10"/>
      <c r="E61" s="10"/>
      <c r="F61" s="14"/>
      <c r="G61" s="10"/>
      <c r="H61" s="10"/>
      <c r="I61" s="10"/>
      <c r="J61" s="10"/>
      <c r="L61" s="3"/>
      <c r="M61" s="10"/>
      <c r="N61" s="10"/>
      <c r="O61" s="10"/>
      <c r="P61" s="10"/>
      <c r="Q61" s="16"/>
      <c r="R61" s="10"/>
      <c r="S61" s="10"/>
      <c r="T61" s="6"/>
      <c r="U61" s="6"/>
      <c r="V61" s="6"/>
      <c r="W61" s="6"/>
      <c r="Y61" s="6"/>
      <c r="Z61" s="6"/>
      <c r="AA61" s="6"/>
      <c r="AB61" s="6"/>
      <c r="AC61" s="6"/>
      <c r="AD61" s="6"/>
      <c r="AE61" s="7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spans="1:45" ht="15" customHeight="1">
      <c r="A62" s="10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3"/>
      <c r="M62" s="10"/>
      <c r="N62" s="10"/>
      <c r="O62" s="10"/>
      <c r="P62" s="10"/>
      <c r="Q62" s="16"/>
      <c r="R62" s="10"/>
      <c r="S62" s="10"/>
      <c r="T62" s="6"/>
      <c r="U62" s="6"/>
      <c r="V62" s="6"/>
      <c r="W62" s="6"/>
      <c r="Y62" s="6"/>
      <c r="Z62" s="6"/>
      <c r="AA62" s="6"/>
      <c r="AB62" s="6"/>
      <c r="AC62" s="6"/>
      <c r="AD62" s="6"/>
      <c r="AE62" s="7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spans="1:45" ht="15" customHeight="1">
      <c r="A63" s="10"/>
      <c r="B63" s="9"/>
      <c r="C63" s="10"/>
      <c r="D63" s="10"/>
      <c r="E63" s="10"/>
      <c r="F63" s="14"/>
      <c r="G63" s="9"/>
      <c r="H63" s="10"/>
      <c r="I63" s="10"/>
      <c r="J63" s="10"/>
      <c r="K63" s="10"/>
      <c r="L63" s="3"/>
      <c r="M63" s="10"/>
      <c r="N63" s="10"/>
      <c r="O63" s="10"/>
      <c r="P63" s="10"/>
      <c r="Q63" s="16"/>
      <c r="R63" s="10"/>
      <c r="S63" s="10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7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spans="1:45" ht="1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3"/>
      <c r="M64" s="9"/>
      <c r="N64" s="9"/>
      <c r="O64" s="9"/>
      <c r="P64" s="9"/>
      <c r="Q64" s="17"/>
      <c r="R64" s="9"/>
      <c r="S64" s="9"/>
      <c r="X64" s="6"/>
      <c r="AD64" s="4"/>
      <c r="AE64" s="5"/>
      <c r="AS64" s="4"/>
    </row>
    <row r="65" spans="1:45" ht="15" customHeight="1">
      <c r="A65" s="9"/>
      <c r="B65" s="9"/>
      <c r="C65" s="9"/>
      <c r="D65" s="9"/>
      <c r="E65" s="9"/>
      <c r="F65" s="15"/>
      <c r="G65" s="10"/>
      <c r="H65" s="9"/>
      <c r="I65" s="9"/>
      <c r="J65" s="9"/>
      <c r="L65" s="3"/>
      <c r="M65" s="9"/>
      <c r="N65" s="9"/>
      <c r="O65" s="9"/>
      <c r="P65" s="9"/>
      <c r="Q65" s="17"/>
      <c r="R65" s="9"/>
      <c r="S65" s="9"/>
      <c r="AD65" s="4"/>
      <c r="AE65" s="5"/>
      <c r="AS65" s="4"/>
    </row>
    <row r="66" spans="1:45" ht="15" customHeight="1">
      <c r="A66" s="9"/>
      <c r="B66" s="9"/>
      <c r="C66" s="9"/>
      <c r="D66" s="9"/>
      <c r="E66" s="9"/>
      <c r="F66" s="15"/>
      <c r="G66" s="9"/>
      <c r="H66" s="9"/>
      <c r="I66" s="9"/>
      <c r="J66" s="9"/>
      <c r="L66" s="3"/>
      <c r="M66" s="9"/>
      <c r="N66" s="9"/>
      <c r="O66" s="9"/>
      <c r="P66" s="9"/>
      <c r="Q66" s="17"/>
      <c r="R66" s="9"/>
      <c r="S66" s="9"/>
      <c r="X66" s="6"/>
      <c r="AD66" s="4"/>
      <c r="AE66" s="5"/>
      <c r="AS66" s="4"/>
    </row>
    <row r="67" spans="1:45" ht="15" customHeight="1">
      <c r="A67" s="9"/>
      <c r="B67" s="9"/>
      <c r="C67" s="9"/>
      <c r="D67" s="9"/>
      <c r="E67" s="9"/>
      <c r="F67" s="9"/>
      <c r="G67" s="9"/>
      <c r="H67" s="9"/>
      <c r="I67" s="9"/>
      <c r="J67" s="13"/>
      <c r="K67" s="9"/>
      <c r="L67" s="3"/>
      <c r="M67" s="9"/>
      <c r="N67" s="9"/>
      <c r="O67" s="9"/>
      <c r="P67" s="9"/>
      <c r="Q67" s="17"/>
      <c r="S67" s="9"/>
      <c r="AD67" s="4"/>
      <c r="AE67" s="5"/>
      <c r="AS67" s="4"/>
    </row>
    <row r="68" spans="1:45" ht="15" customHeight="1">
      <c r="A68" s="9"/>
      <c r="B68" s="9"/>
      <c r="C68" s="9"/>
      <c r="D68" s="9"/>
      <c r="E68" s="9"/>
      <c r="F68" s="15"/>
      <c r="G68" s="9"/>
      <c r="H68" s="9"/>
      <c r="I68" s="9"/>
      <c r="J68" s="9"/>
      <c r="L68" s="3"/>
      <c r="M68" s="9"/>
      <c r="N68" s="9"/>
      <c r="O68" s="9"/>
      <c r="P68" s="9"/>
      <c r="Q68" s="17"/>
      <c r="S68" s="9"/>
      <c r="AD68" s="4"/>
      <c r="AE68" s="5"/>
      <c r="AS68" s="4"/>
    </row>
    <row r="69" spans="1:45" ht="15" customHeight="1">
      <c r="A69" s="9"/>
      <c r="B69" s="9"/>
      <c r="C69" s="9"/>
      <c r="D69" s="9"/>
      <c r="E69" s="9"/>
      <c r="F69" s="9"/>
      <c r="G69" s="9"/>
      <c r="H69" s="9"/>
      <c r="I69" s="9"/>
      <c r="J69" s="13"/>
      <c r="K69" s="9"/>
      <c r="L69" s="3"/>
      <c r="M69" s="9"/>
      <c r="N69" s="9"/>
      <c r="O69" s="9"/>
      <c r="P69" s="9"/>
      <c r="Q69" s="17"/>
      <c r="R69" s="9"/>
      <c r="S69" s="9"/>
      <c r="AD69" s="4"/>
      <c r="AE69" s="5"/>
      <c r="AS69" s="4"/>
    </row>
    <row r="70" spans="1:45" ht="15" customHeight="1">
      <c r="A70" s="10"/>
      <c r="B70" s="9"/>
      <c r="C70" s="10"/>
      <c r="D70" s="10"/>
      <c r="E70" s="10"/>
      <c r="F70" s="14"/>
      <c r="G70" s="10"/>
      <c r="H70" s="10"/>
      <c r="I70" s="10"/>
      <c r="J70" s="10"/>
      <c r="K70" s="10"/>
      <c r="L70" s="3"/>
      <c r="M70" s="10"/>
      <c r="N70" s="10"/>
      <c r="O70" s="10"/>
      <c r="P70" s="10"/>
      <c r="Q70" s="16"/>
      <c r="R70" s="10"/>
      <c r="S70" s="10"/>
      <c r="T70" s="6"/>
      <c r="U70" s="6"/>
      <c r="V70" s="6"/>
      <c r="W70" s="6"/>
      <c r="Y70" s="6"/>
      <c r="Z70" s="6"/>
      <c r="AA70" s="6"/>
      <c r="AB70" s="6"/>
      <c r="AC70" s="6"/>
      <c r="AD70" s="6"/>
      <c r="AE70" s="7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spans="1:45" ht="15" customHeight="1">
      <c r="A71" s="9"/>
      <c r="B71" s="9"/>
      <c r="C71" s="9"/>
      <c r="D71" s="9"/>
      <c r="E71" s="9"/>
      <c r="F71" s="15"/>
      <c r="G71" s="10"/>
      <c r="H71" s="9"/>
      <c r="I71" s="9"/>
      <c r="J71" s="9"/>
      <c r="K71" s="9"/>
      <c r="L71" s="3"/>
      <c r="M71" s="9"/>
      <c r="N71" s="9"/>
      <c r="O71" s="9"/>
      <c r="P71" s="9"/>
      <c r="Q71" s="17"/>
      <c r="R71" s="9"/>
      <c r="S71" s="9"/>
      <c r="X71" s="6"/>
      <c r="AD71" s="4"/>
      <c r="AE71" s="5"/>
      <c r="AS71" s="4"/>
    </row>
    <row r="72" spans="1:45" ht="15" customHeight="1">
      <c r="A72" s="10"/>
      <c r="B72" s="9"/>
      <c r="C72" s="10"/>
      <c r="D72" s="10"/>
      <c r="E72" s="10"/>
      <c r="F72" s="10"/>
      <c r="G72" s="9"/>
      <c r="H72" s="10"/>
      <c r="I72" s="10"/>
      <c r="J72" s="10"/>
      <c r="K72" s="10"/>
      <c r="L72" s="3"/>
      <c r="M72" s="10"/>
      <c r="N72" s="10"/>
      <c r="O72" s="10"/>
      <c r="P72" s="10"/>
      <c r="Q72" s="16"/>
      <c r="R72" s="10"/>
      <c r="S72" s="10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7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spans="1:45" ht="15" customHeight="1">
      <c r="A73" s="10"/>
      <c r="B73" s="9"/>
      <c r="C73" s="10"/>
      <c r="D73" s="10"/>
      <c r="E73" s="10"/>
      <c r="F73" s="10"/>
      <c r="G73" s="9"/>
      <c r="H73" s="10"/>
      <c r="I73" s="10"/>
      <c r="J73" s="10"/>
      <c r="K73" s="10"/>
      <c r="L73" s="3"/>
      <c r="M73" s="10"/>
      <c r="N73" s="10"/>
      <c r="O73" s="10"/>
      <c r="P73" s="10"/>
      <c r="Q73" s="16"/>
      <c r="R73" s="10"/>
      <c r="S73" s="10"/>
      <c r="T73" s="6"/>
      <c r="U73" s="6"/>
      <c r="V73" s="6"/>
      <c r="W73" s="6"/>
      <c r="Y73" s="6"/>
      <c r="Z73" s="6"/>
      <c r="AA73" s="6"/>
      <c r="AB73" s="6"/>
      <c r="AC73" s="6"/>
      <c r="AD73" s="6"/>
      <c r="AE73" s="7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spans="1:45" ht="15" customHeight="1">
      <c r="A74" s="10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3"/>
      <c r="M74" s="10"/>
      <c r="N74" s="10"/>
      <c r="O74" s="10"/>
      <c r="P74" s="10"/>
      <c r="Q74" s="16"/>
      <c r="R74" s="10"/>
      <c r="S74" s="10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7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spans="1:45" ht="15" customHeight="1">
      <c r="A75" s="10"/>
      <c r="B75" s="9"/>
      <c r="C75" s="10"/>
      <c r="D75" s="10"/>
      <c r="E75" s="10"/>
      <c r="F75" s="10"/>
      <c r="G75" s="9"/>
      <c r="H75" s="10"/>
      <c r="I75" s="10"/>
      <c r="J75" s="10"/>
      <c r="K75" s="10"/>
      <c r="L75" s="3"/>
      <c r="M75" s="10"/>
      <c r="N75" s="10"/>
      <c r="O75" s="10"/>
      <c r="P75" s="10"/>
      <c r="Q75" s="16"/>
      <c r="R75" s="10"/>
      <c r="S75" s="10"/>
      <c r="T75" s="6"/>
      <c r="U75" s="6"/>
      <c r="V75" s="6"/>
      <c r="W75" s="6"/>
      <c r="Y75" s="6"/>
      <c r="Z75" s="6"/>
      <c r="AA75" s="6"/>
      <c r="AB75" s="6"/>
      <c r="AC75" s="6"/>
      <c r="AD75" s="6"/>
      <c r="AE75" s="7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spans="1:45" ht="15" customHeight="1">
      <c r="A76" s="10"/>
      <c r="B76" s="9"/>
      <c r="C76" s="9"/>
      <c r="D76" s="10"/>
      <c r="E76" s="10"/>
      <c r="F76" s="10"/>
      <c r="G76" s="9"/>
      <c r="H76" s="10"/>
      <c r="I76" s="10"/>
      <c r="J76" s="10"/>
      <c r="K76" s="10"/>
      <c r="L76" s="3"/>
      <c r="M76" s="10"/>
      <c r="N76" s="10"/>
      <c r="O76" s="10"/>
      <c r="P76" s="10"/>
      <c r="Q76" s="16"/>
      <c r="R76" s="6"/>
      <c r="S76" s="10"/>
      <c r="T76" s="6"/>
      <c r="U76" s="6"/>
      <c r="V76" s="6"/>
      <c r="W76" s="6"/>
      <c r="Y76" s="6"/>
      <c r="Z76" s="6"/>
      <c r="AA76" s="6"/>
      <c r="AB76" s="6"/>
      <c r="AC76" s="6"/>
      <c r="AD76" s="6"/>
      <c r="AE76" s="7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spans="1:45" ht="15" customHeight="1">
      <c r="A77" s="10"/>
      <c r="B77" s="9"/>
      <c r="C77" s="10"/>
      <c r="D77" s="10"/>
      <c r="E77" s="10"/>
      <c r="F77" s="14"/>
      <c r="G77" s="9"/>
      <c r="H77" s="10"/>
      <c r="I77" s="10"/>
      <c r="J77" s="10"/>
      <c r="K77" s="10"/>
      <c r="L77" s="3"/>
      <c r="M77" s="10"/>
      <c r="N77" s="10"/>
      <c r="O77" s="10"/>
      <c r="P77" s="10"/>
      <c r="Q77" s="16"/>
      <c r="R77" s="10"/>
      <c r="S77" s="10"/>
      <c r="T77" s="6"/>
      <c r="U77" s="6"/>
      <c r="V77" s="6"/>
      <c r="W77" s="6"/>
      <c r="Y77" s="6"/>
      <c r="Z77" s="6"/>
      <c r="AA77" s="6"/>
      <c r="AB77" s="6"/>
      <c r="AC77" s="6"/>
      <c r="AD77" s="6"/>
      <c r="AE77" s="7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spans="1:45" ht="15" customHeight="1">
      <c r="A78" s="9"/>
      <c r="B78" s="9"/>
      <c r="C78" s="9"/>
      <c r="D78" s="9"/>
      <c r="E78" s="9"/>
      <c r="F78" s="15"/>
      <c r="G78" s="9"/>
      <c r="H78" s="9"/>
      <c r="I78" s="9"/>
      <c r="J78" s="9"/>
      <c r="L78" s="3"/>
      <c r="M78" s="9"/>
      <c r="N78" s="9"/>
      <c r="O78" s="9"/>
      <c r="P78" s="9"/>
      <c r="Q78" s="17"/>
      <c r="R78" s="9"/>
      <c r="S78" s="9"/>
      <c r="AD78" s="4"/>
      <c r="AE78" s="5"/>
      <c r="AS78" s="4"/>
    </row>
    <row r="79" spans="1:45" ht="15" customHeight="1">
      <c r="A79" s="10"/>
      <c r="B79" s="9"/>
      <c r="C79" s="10"/>
      <c r="D79" s="10"/>
      <c r="E79" s="10"/>
      <c r="F79" s="14"/>
      <c r="G79" s="10"/>
      <c r="H79" s="10"/>
      <c r="I79" s="10"/>
      <c r="J79" s="10"/>
      <c r="K79" s="10"/>
      <c r="L79" s="3"/>
      <c r="M79" s="10"/>
      <c r="N79" s="10"/>
      <c r="O79" s="10"/>
      <c r="P79" s="10"/>
      <c r="Q79" s="16"/>
      <c r="R79" s="6"/>
      <c r="S79" s="10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7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spans="1:45" ht="15" customHeight="1">
      <c r="A80" s="9"/>
      <c r="B80" s="9"/>
      <c r="C80" s="9"/>
      <c r="D80" s="9"/>
      <c r="E80" s="9"/>
      <c r="F80" s="15"/>
      <c r="G80" s="10"/>
      <c r="H80" s="9"/>
      <c r="I80" s="9"/>
      <c r="J80" s="9"/>
      <c r="L80" s="3"/>
      <c r="M80" s="9"/>
      <c r="N80" s="9"/>
      <c r="O80" s="9"/>
      <c r="P80" s="9"/>
      <c r="Q80" s="17"/>
      <c r="R80" s="9"/>
      <c r="S80" s="9"/>
      <c r="X80" s="6"/>
      <c r="AD80" s="4"/>
      <c r="AE80" s="5"/>
      <c r="AS80" s="4"/>
    </row>
    <row r="81" spans="1:45" ht="15" customHeight="1">
      <c r="A81" s="10"/>
      <c r="B81" s="9"/>
      <c r="C81" s="10"/>
      <c r="D81" s="10"/>
      <c r="E81" s="10"/>
      <c r="F81" s="14"/>
      <c r="G81" s="9"/>
      <c r="H81" s="10"/>
      <c r="I81" s="10"/>
      <c r="J81" s="10"/>
      <c r="K81" s="6"/>
      <c r="L81" s="3"/>
      <c r="M81" s="10"/>
      <c r="N81" s="10"/>
      <c r="O81" s="10"/>
      <c r="P81" s="10"/>
      <c r="Q81" s="16"/>
      <c r="R81" s="10"/>
      <c r="S81" s="10"/>
      <c r="T81" s="6"/>
      <c r="U81" s="6"/>
      <c r="V81" s="6"/>
      <c r="W81" s="6"/>
      <c r="Y81" s="6"/>
      <c r="Z81" s="6"/>
      <c r="AA81" s="6"/>
      <c r="AB81" s="6"/>
      <c r="AC81" s="6"/>
      <c r="AD81" s="6"/>
      <c r="AE81" s="7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spans="1:45" ht="15" customHeight="1">
      <c r="A82" s="10"/>
      <c r="B82" s="9"/>
      <c r="C82" s="10"/>
      <c r="D82" s="10"/>
      <c r="E82" s="10"/>
      <c r="F82" s="14"/>
      <c r="G82" s="9"/>
      <c r="H82" s="10"/>
      <c r="I82" s="10"/>
      <c r="J82" s="10"/>
      <c r="K82" s="10"/>
      <c r="L82" s="3"/>
      <c r="M82" s="10"/>
      <c r="N82" s="10"/>
      <c r="O82" s="10"/>
      <c r="P82" s="10"/>
      <c r="Q82" s="16"/>
      <c r="R82" s="10"/>
      <c r="S82" s="10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7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ht="15" customHeight="1">
      <c r="A83" s="9"/>
      <c r="B83" s="9"/>
      <c r="C83" s="9"/>
      <c r="D83" s="9"/>
      <c r="E83" s="9"/>
      <c r="F83" s="15"/>
      <c r="G83" s="10"/>
      <c r="H83" s="9"/>
      <c r="I83" s="9"/>
      <c r="J83" s="9"/>
      <c r="L83" s="3"/>
      <c r="M83" s="9"/>
      <c r="N83" s="9"/>
      <c r="O83" s="9"/>
      <c r="P83" s="9"/>
      <c r="Q83" s="17"/>
      <c r="R83" s="9"/>
      <c r="S83" s="9"/>
      <c r="AD83" s="4"/>
      <c r="AE83" s="5"/>
      <c r="AS83" s="4"/>
    </row>
    <row r="84" spans="1:45" ht="15" customHeight="1">
      <c r="A84" s="9"/>
      <c r="B84" s="9"/>
      <c r="C84" s="9"/>
      <c r="D84" s="9"/>
      <c r="E84" s="9"/>
      <c r="F84" s="15"/>
      <c r="G84" s="9"/>
      <c r="H84" s="9"/>
      <c r="I84" s="9"/>
      <c r="J84" s="3"/>
      <c r="L84" s="3"/>
      <c r="M84" s="9"/>
      <c r="N84" s="9"/>
      <c r="O84" s="9"/>
      <c r="P84" s="9"/>
      <c r="Q84" s="17"/>
      <c r="R84" s="6"/>
      <c r="S84" s="9"/>
      <c r="AD84" s="4"/>
      <c r="AE84" s="5"/>
      <c r="AS84" s="4"/>
    </row>
    <row r="85" spans="1:45" ht="15" customHeight="1">
      <c r="A85" s="9"/>
      <c r="B85" s="9"/>
      <c r="C85" s="9"/>
      <c r="D85" s="9"/>
      <c r="E85" s="9"/>
      <c r="F85" s="15"/>
      <c r="G85" s="9"/>
      <c r="H85" s="9"/>
      <c r="I85" s="9"/>
      <c r="J85" s="9"/>
      <c r="L85" s="3"/>
      <c r="M85" s="9"/>
      <c r="N85" s="9"/>
      <c r="O85" s="9"/>
      <c r="P85" s="9"/>
      <c r="Q85" s="17"/>
      <c r="R85" s="9"/>
      <c r="S85" s="9"/>
      <c r="AD85" s="4"/>
      <c r="AE85" s="5"/>
      <c r="AS85" s="4"/>
    </row>
    <row r="86" spans="1:45" ht="15" customHeight="1">
      <c r="A86" s="10"/>
      <c r="B86" s="9"/>
      <c r="C86" s="9"/>
      <c r="D86" s="10"/>
      <c r="E86" s="10"/>
      <c r="F86" s="10"/>
      <c r="G86" s="9"/>
      <c r="H86" s="10"/>
      <c r="I86" s="10"/>
      <c r="J86" s="10"/>
      <c r="K86" s="10"/>
      <c r="L86" s="3"/>
      <c r="M86" s="10"/>
      <c r="N86" s="10"/>
      <c r="O86" s="10"/>
      <c r="P86" s="10"/>
      <c r="Q86" s="16"/>
      <c r="R86" s="10"/>
      <c r="S86" s="10"/>
      <c r="T86" s="6"/>
      <c r="U86" s="6"/>
      <c r="V86" s="6"/>
      <c r="W86" s="6"/>
      <c r="Y86" s="6"/>
      <c r="Z86" s="6"/>
      <c r="AA86" s="6"/>
      <c r="AB86" s="6"/>
      <c r="AC86" s="6"/>
      <c r="AD86" s="6"/>
      <c r="AE86" s="7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ht="15" customHeight="1">
      <c r="A87" s="9"/>
      <c r="B87" s="9"/>
      <c r="C87" s="9"/>
      <c r="D87" s="9"/>
      <c r="E87" s="9"/>
      <c r="F87" s="15"/>
      <c r="G87" s="9"/>
      <c r="H87" s="9"/>
      <c r="I87" s="9"/>
      <c r="J87" s="9"/>
      <c r="L87" s="3"/>
      <c r="M87" s="9"/>
      <c r="N87" s="9"/>
      <c r="O87" s="9"/>
      <c r="P87" s="9"/>
      <c r="Q87" s="17"/>
      <c r="R87" s="9"/>
      <c r="S87" s="9"/>
      <c r="X87" s="6"/>
      <c r="AD87" s="4"/>
      <c r="AE87" s="5"/>
      <c r="AS87" s="4"/>
    </row>
    <row r="88" spans="1:45" ht="15" customHeight="1">
      <c r="A88" s="10"/>
      <c r="B88" s="9"/>
      <c r="C88" s="10"/>
      <c r="D88" s="10"/>
      <c r="E88" s="10"/>
      <c r="F88" s="14"/>
      <c r="G88" s="10"/>
      <c r="H88" s="10"/>
      <c r="I88" s="10"/>
      <c r="J88" s="10"/>
      <c r="K88" s="10"/>
      <c r="L88" s="3"/>
      <c r="M88" s="10"/>
      <c r="N88" s="10"/>
      <c r="O88" s="10"/>
      <c r="P88" s="10"/>
      <c r="Q88" s="16"/>
      <c r="R88" s="10"/>
      <c r="S88" s="10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7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ht="15" customHeight="1">
      <c r="A89" s="10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3"/>
      <c r="M89" s="10"/>
      <c r="N89" s="10"/>
      <c r="O89" s="10"/>
      <c r="P89" s="10"/>
      <c r="Q89" s="16"/>
      <c r="R89" s="10"/>
      <c r="S89" s="10"/>
      <c r="T89" s="6"/>
      <c r="U89" s="6"/>
      <c r="V89" s="6"/>
      <c r="W89" s="6"/>
      <c r="Y89" s="6"/>
      <c r="Z89" s="6"/>
      <c r="AA89" s="6"/>
      <c r="AB89" s="6"/>
      <c r="AC89" s="6"/>
      <c r="AD89" s="6"/>
      <c r="AE89" s="7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spans="1:45" ht="1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L90" s="3"/>
      <c r="M90" s="9"/>
      <c r="N90" s="9"/>
      <c r="O90" s="9"/>
      <c r="P90" s="9"/>
      <c r="Q90" s="17"/>
      <c r="R90" s="9"/>
      <c r="S90" s="9"/>
      <c r="X90" s="6"/>
      <c r="AD90" s="4"/>
      <c r="AE90" s="5"/>
      <c r="AS90" s="4"/>
    </row>
    <row r="91" spans="1:45" ht="1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11"/>
      <c r="L91" s="3"/>
      <c r="M91" s="9"/>
      <c r="N91" s="9"/>
      <c r="O91" s="9"/>
      <c r="P91" s="9"/>
      <c r="Q91" s="17"/>
      <c r="R91" s="9"/>
      <c r="S91" s="9"/>
      <c r="AD91" s="4"/>
      <c r="AE91" s="5"/>
      <c r="AS91" s="4"/>
    </row>
    <row r="92" spans="1:45" ht="15" customHeight="1">
      <c r="A92" s="9"/>
      <c r="B92" s="9"/>
      <c r="C92" s="9"/>
      <c r="D92" s="9"/>
      <c r="E92" s="9"/>
      <c r="F92" s="9"/>
      <c r="G92" s="10"/>
      <c r="H92" s="9"/>
      <c r="I92" s="9"/>
      <c r="J92" s="9"/>
      <c r="K92" s="9"/>
      <c r="L92" s="3"/>
      <c r="M92" s="9"/>
      <c r="N92" s="9"/>
      <c r="O92" s="9"/>
      <c r="P92" s="9"/>
      <c r="Q92" s="17"/>
      <c r="S92" s="9"/>
      <c r="AD92" s="4"/>
      <c r="AE92" s="5"/>
      <c r="AS92" s="4"/>
    </row>
    <row r="93" spans="1:45" ht="1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3"/>
      <c r="M93" s="9"/>
      <c r="N93" s="9"/>
      <c r="O93" s="9"/>
      <c r="P93" s="9"/>
      <c r="Q93" s="17"/>
      <c r="R93" s="9"/>
      <c r="S93" s="9"/>
      <c r="AD93" s="4"/>
      <c r="AE93" s="5"/>
      <c r="AS93" s="4"/>
    </row>
    <row r="94" spans="1:45" ht="1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11"/>
      <c r="L94" s="3"/>
      <c r="M94" s="9"/>
      <c r="N94" s="9"/>
      <c r="O94" s="9"/>
      <c r="P94" s="9"/>
      <c r="Q94" s="17"/>
      <c r="S94" s="9"/>
      <c r="AD94" s="4"/>
      <c r="AE94" s="5"/>
      <c r="AS94" s="4"/>
    </row>
    <row r="95" spans="1:45" ht="1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6"/>
      <c r="L95" s="3"/>
      <c r="M95" s="9"/>
      <c r="N95" s="9"/>
      <c r="O95" s="9"/>
      <c r="P95" s="9"/>
      <c r="Q95" s="17"/>
      <c r="R95" s="9"/>
      <c r="S95" s="9"/>
      <c r="X95" s="6"/>
      <c r="AD95" s="4"/>
      <c r="AE95" s="5"/>
      <c r="AS95" s="4"/>
    </row>
    <row r="96" spans="1:45" ht="15" customHeight="1">
      <c r="A96" s="10"/>
      <c r="B96" s="9"/>
      <c r="C96" s="9"/>
      <c r="D96" s="10"/>
      <c r="E96" s="10"/>
      <c r="F96" s="14"/>
      <c r="G96" s="9"/>
      <c r="H96" s="10"/>
      <c r="I96" s="10"/>
      <c r="J96" s="10"/>
      <c r="K96" s="11"/>
      <c r="L96" s="3"/>
      <c r="M96" s="10"/>
      <c r="N96" s="10"/>
      <c r="O96" s="10"/>
      <c r="P96" s="10"/>
      <c r="Q96" s="16"/>
      <c r="R96" s="6"/>
      <c r="S96" s="10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7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spans="1:45" ht="15" customHeight="1">
      <c r="A97" s="9"/>
      <c r="B97" s="9"/>
      <c r="C97" s="9"/>
      <c r="D97" s="9"/>
      <c r="E97" s="9"/>
      <c r="F97" s="15"/>
      <c r="G97" s="10"/>
      <c r="H97" s="9"/>
      <c r="I97" s="9"/>
      <c r="J97" s="9"/>
      <c r="K97" s="9"/>
      <c r="L97" s="3"/>
      <c r="M97" s="9"/>
      <c r="N97" s="9"/>
      <c r="O97" s="9"/>
      <c r="P97" s="9"/>
      <c r="Q97" s="17"/>
      <c r="R97" s="9"/>
      <c r="S97" s="9"/>
      <c r="AD97" s="4"/>
      <c r="AE97" s="5"/>
      <c r="AS97" s="4"/>
    </row>
    <row r="98" spans="1:45" ht="15" customHeight="1">
      <c r="A98" s="9"/>
      <c r="B98" s="9"/>
      <c r="C98" s="9"/>
      <c r="D98" s="9"/>
      <c r="E98" s="9"/>
      <c r="F98" s="9"/>
      <c r="G98" s="10"/>
      <c r="H98" s="9"/>
      <c r="I98" s="9"/>
      <c r="J98" s="9"/>
      <c r="K98" s="11"/>
      <c r="L98" s="3"/>
      <c r="M98" s="9"/>
      <c r="N98" s="9"/>
      <c r="O98" s="9"/>
      <c r="P98" s="9"/>
      <c r="Q98" s="17"/>
      <c r="R98" s="6"/>
      <c r="S98" s="9"/>
      <c r="X98" s="6"/>
      <c r="AD98" s="4"/>
      <c r="AE98" s="5"/>
      <c r="AS98" s="4"/>
    </row>
    <row r="99" spans="1:45" ht="15" customHeight="1">
      <c r="A99" s="10"/>
      <c r="B99" s="9"/>
      <c r="C99" s="9"/>
      <c r="D99" s="10"/>
      <c r="E99" s="10"/>
      <c r="F99" s="10"/>
      <c r="G99" s="9"/>
      <c r="H99" s="10"/>
      <c r="I99" s="10"/>
      <c r="J99" s="10"/>
      <c r="K99" s="6"/>
      <c r="L99" s="3"/>
      <c r="M99" s="10"/>
      <c r="N99" s="10"/>
      <c r="O99" s="6"/>
      <c r="P99" s="6"/>
      <c r="Q99" s="16"/>
      <c r="R99" s="10"/>
      <c r="S99" s="10"/>
      <c r="T99" s="6"/>
      <c r="U99" s="6"/>
      <c r="V99" s="6"/>
      <c r="W99" s="6"/>
      <c r="Y99" s="6"/>
      <c r="Z99" s="6"/>
      <c r="AA99" s="6"/>
      <c r="AB99" s="6"/>
      <c r="AC99" s="6"/>
      <c r="AD99" s="6"/>
      <c r="AE99" s="7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spans="1:45" ht="15" customHeight="1">
      <c r="A100" s="9"/>
      <c r="B100" s="9"/>
      <c r="C100" s="9"/>
      <c r="D100" s="9"/>
      <c r="E100" s="9"/>
      <c r="F100" s="15"/>
      <c r="G100" s="9"/>
      <c r="H100" s="9"/>
      <c r="I100" s="9"/>
      <c r="J100" s="9"/>
      <c r="K100" s="11"/>
      <c r="L100" s="3"/>
      <c r="M100" s="9"/>
      <c r="N100" s="9"/>
      <c r="O100" s="9"/>
      <c r="P100" s="9"/>
      <c r="Q100" s="17"/>
      <c r="R100" s="9"/>
      <c r="S100" s="9"/>
      <c r="AD100" s="4"/>
      <c r="AE100" s="5"/>
      <c r="AS100" s="4"/>
    </row>
    <row r="101" spans="1:45" ht="15" customHeight="1">
      <c r="A101" s="9"/>
      <c r="B101" s="9"/>
      <c r="C101" s="9"/>
      <c r="D101" s="9"/>
      <c r="E101" s="9"/>
      <c r="F101" s="15"/>
      <c r="G101" s="10"/>
      <c r="H101" s="9"/>
      <c r="I101" s="9"/>
      <c r="J101" s="9"/>
      <c r="K101" s="11"/>
      <c r="L101" s="3"/>
      <c r="M101" s="9"/>
      <c r="N101" s="9"/>
      <c r="O101" s="9"/>
      <c r="P101" s="9"/>
      <c r="Q101" s="17"/>
      <c r="R101" s="9"/>
      <c r="S101" s="9"/>
      <c r="AD101" s="4"/>
      <c r="AE101" s="5"/>
      <c r="AS101" s="4"/>
    </row>
    <row r="102" spans="1:45" ht="15" customHeight="1">
      <c r="A102" s="10"/>
      <c r="B102" s="9"/>
      <c r="C102" s="9"/>
      <c r="D102" s="10"/>
      <c r="E102" s="10"/>
      <c r="F102" s="10"/>
      <c r="G102" s="9"/>
      <c r="H102" s="10"/>
      <c r="I102" s="10"/>
      <c r="J102" s="10"/>
      <c r="K102" s="10"/>
      <c r="L102" s="3"/>
      <c r="M102" s="10"/>
      <c r="N102" s="10"/>
      <c r="O102" s="10"/>
      <c r="P102" s="10"/>
      <c r="Q102" s="16"/>
      <c r="R102" s="10"/>
      <c r="S102" s="10"/>
      <c r="T102" s="6"/>
      <c r="U102" s="6"/>
      <c r="V102" s="6"/>
      <c r="W102" s="6"/>
      <c r="Y102" s="6"/>
      <c r="Z102" s="6"/>
      <c r="AA102" s="6"/>
      <c r="AB102" s="6"/>
      <c r="AC102" s="6"/>
      <c r="AD102" s="6"/>
      <c r="AE102" s="7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spans="1:45" ht="15" customHeight="1">
      <c r="A103" s="9"/>
      <c r="B103" s="9"/>
      <c r="C103" s="9"/>
      <c r="D103" s="9"/>
      <c r="E103" s="9"/>
      <c r="F103" s="15"/>
      <c r="G103" s="9"/>
      <c r="H103" s="9"/>
      <c r="I103" s="9"/>
      <c r="J103" s="9"/>
      <c r="K103" s="9"/>
      <c r="L103" s="3"/>
      <c r="M103" s="9"/>
      <c r="N103" s="9"/>
      <c r="O103" s="9"/>
      <c r="P103" s="9"/>
      <c r="Q103" s="17"/>
      <c r="R103" s="9"/>
      <c r="S103" s="9"/>
      <c r="X103" s="6"/>
      <c r="AD103" s="4"/>
      <c r="AE103" s="5"/>
      <c r="AS103" s="4"/>
    </row>
    <row r="104" spans="1:45" ht="1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3"/>
      <c r="M104" s="9"/>
      <c r="N104" s="9"/>
      <c r="O104" s="9"/>
      <c r="P104" s="9"/>
      <c r="Q104" s="17"/>
      <c r="R104" s="9"/>
      <c r="S104" s="9"/>
      <c r="X104" s="6"/>
      <c r="AD104" s="4"/>
      <c r="AE104" s="5"/>
      <c r="AS104" s="4"/>
    </row>
    <row r="105" spans="1:45" ht="15" customHeight="1">
      <c r="A105" s="10"/>
      <c r="B105" s="9"/>
      <c r="C105" s="9"/>
      <c r="D105" s="10"/>
      <c r="E105" s="10"/>
      <c r="F105" s="10"/>
      <c r="G105" s="9"/>
      <c r="H105" s="10"/>
      <c r="I105" s="10"/>
      <c r="J105" s="10"/>
      <c r="K105" s="6"/>
      <c r="L105" s="3"/>
      <c r="M105" s="10"/>
      <c r="N105" s="10"/>
      <c r="O105" s="10"/>
      <c r="P105" s="10"/>
      <c r="Q105" s="16"/>
      <c r="R105" s="6"/>
      <c r="S105" s="10"/>
      <c r="T105" s="6"/>
      <c r="U105" s="6"/>
      <c r="V105" s="6"/>
      <c r="W105" s="6"/>
      <c r="Y105" s="6"/>
      <c r="Z105" s="6"/>
      <c r="AA105" s="6"/>
      <c r="AB105" s="6"/>
      <c r="AC105" s="6"/>
      <c r="AD105" s="6"/>
      <c r="AE105" s="7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spans="1:45" ht="15" customHeight="1">
      <c r="A106" s="9"/>
      <c r="B106" s="9"/>
      <c r="C106" s="9"/>
      <c r="D106" s="9"/>
      <c r="E106" s="9"/>
      <c r="F106" s="9"/>
      <c r="G106" s="10"/>
      <c r="H106" s="9"/>
      <c r="I106" s="9"/>
      <c r="J106" s="9"/>
      <c r="K106" s="9"/>
      <c r="L106" s="3"/>
      <c r="M106" s="9"/>
      <c r="N106" s="9"/>
      <c r="O106" s="9"/>
      <c r="P106" s="9"/>
      <c r="Q106" s="17"/>
      <c r="R106" s="9"/>
      <c r="S106" s="9"/>
      <c r="X106" s="6"/>
      <c r="AD106" s="4"/>
      <c r="AE106" s="5"/>
      <c r="AS106" s="4"/>
    </row>
    <row r="107" spans="1:45" ht="15" customHeight="1">
      <c r="A107" s="10"/>
      <c r="B107" s="9"/>
      <c r="C107" s="10"/>
      <c r="D107" s="10"/>
      <c r="E107" s="10"/>
      <c r="F107" s="14"/>
      <c r="G107" s="10"/>
      <c r="H107" s="10"/>
      <c r="I107" s="10"/>
      <c r="J107" s="10"/>
      <c r="K107" s="11"/>
      <c r="L107" s="3"/>
      <c r="M107" s="10"/>
      <c r="N107" s="10"/>
      <c r="O107" s="10"/>
      <c r="P107" s="10"/>
      <c r="Q107" s="16"/>
      <c r="R107" s="10"/>
      <c r="S107" s="10"/>
      <c r="T107" s="6"/>
      <c r="U107" s="6"/>
      <c r="V107" s="6"/>
      <c r="W107" s="6"/>
      <c r="Y107" s="6"/>
      <c r="Z107" s="6"/>
      <c r="AA107" s="6"/>
      <c r="AB107" s="6"/>
      <c r="AC107" s="6"/>
      <c r="AD107" s="6"/>
      <c r="AE107" s="7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spans="1:45" ht="1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6"/>
      <c r="L108" s="3"/>
      <c r="M108" s="9"/>
      <c r="N108" s="9"/>
      <c r="O108" s="9"/>
      <c r="P108" s="9"/>
      <c r="Q108" s="17"/>
      <c r="R108" s="9"/>
      <c r="S108" s="9"/>
      <c r="AD108" s="4"/>
      <c r="AE108" s="5"/>
      <c r="AS108" s="4"/>
    </row>
    <row r="109" spans="1:45" ht="1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L109" s="3"/>
      <c r="M109" s="9"/>
      <c r="N109" s="9"/>
      <c r="O109" s="9"/>
      <c r="P109" s="9"/>
      <c r="Q109" s="17"/>
      <c r="R109" s="9"/>
      <c r="S109" s="9"/>
      <c r="AD109" s="4"/>
      <c r="AE109" s="5"/>
      <c r="AS109" s="4"/>
    </row>
    <row r="110" spans="1:45" ht="15" customHeight="1">
      <c r="A110" s="10"/>
      <c r="B110" s="9"/>
      <c r="C110" s="9"/>
      <c r="D110" s="10"/>
      <c r="E110" s="10"/>
      <c r="F110" s="10"/>
      <c r="G110" s="10"/>
      <c r="H110" s="10"/>
      <c r="I110" s="10"/>
      <c r="J110" s="10"/>
      <c r="K110" s="10"/>
      <c r="L110" s="3"/>
      <c r="M110" s="10"/>
      <c r="N110" s="10"/>
      <c r="O110" s="10"/>
      <c r="P110" s="10"/>
      <c r="Q110" s="16"/>
      <c r="R110" s="10"/>
      <c r="S110" s="10"/>
      <c r="T110" s="6"/>
      <c r="U110" s="6"/>
      <c r="V110" s="6"/>
      <c r="W110" s="6"/>
      <c r="Y110" s="6"/>
      <c r="Z110" s="6"/>
      <c r="AA110" s="6"/>
      <c r="AB110" s="6"/>
      <c r="AC110" s="6"/>
      <c r="AD110" s="6"/>
      <c r="AE110" s="7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spans="1:45" ht="1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6"/>
      <c r="L111" s="3"/>
      <c r="M111" s="9"/>
      <c r="N111" s="9"/>
      <c r="O111" s="9"/>
      <c r="P111" s="9"/>
      <c r="Q111" s="17"/>
      <c r="R111" s="9"/>
      <c r="S111" s="9"/>
      <c r="X111" s="6"/>
      <c r="AD111" s="4"/>
      <c r="AE111" s="5"/>
      <c r="AS111" s="4"/>
    </row>
    <row r="112" spans="1:45" ht="15" customHeight="1">
      <c r="A112" s="9"/>
      <c r="B112" s="9"/>
      <c r="C112" s="9"/>
      <c r="D112" s="9"/>
      <c r="E112" s="9"/>
      <c r="F112" s="15"/>
      <c r="G112" s="9"/>
      <c r="H112" s="9"/>
      <c r="I112" s="9"/>
      <c r="J112" s="9"/>
      <c r="K112" s="6"/>
      <c r="L112" s="3"/>
      <c r="M112" s="9"/>
      <c r="N112" s="9"/>
      <c r="O112" s="9"/>
      <c r="P112" s="9"/>
      <c r="Q112" s="17"/>
      <c r="R112" s="9"/>
      <c r="S112" s="9"/>
      <c r="X112" s="6"/>
      <c r="AD112" s="4"/>
      <c r="AE112" s="5"/>
      <c r="AS112" s="4"/>
    </row>
    <row r="113" spans="1:45" ht="15" customHeight="1">
      <c r="A113" s="10"/>
      <c r="B113" s="9"/>
      <c r="C113" s="9"/>
      <c r="D113" s="10"/>
      <c r="E113" s="10"/>
      <c r="F113" s="10"/>
      <c r="G113" s="9"/>
      <c r="H113" s="10"/>
      <c r="I113" s="10"/>
      <c r="J113" s="10"/>
      <c r="L113" s="3"/>
      <c r="M113" s="10"/>
      <c r="N113" s="10"/>
      <c r="O113" s="10"/>
      <c r="P113" s="10"/>
      <c r="Q113" s="16"/>
      <c r="R113" s="10"/>
      <c r="S113" s="10"/>
      <c r="T113" s="6"/>
      <c r="U113" s="6"/>
      <c r="V113" s="6"/>
      <c r="W113" s="6"/>
      <c r="Y113" s="6"/>
      <c r="Z113" s="6"/>
      <c r="AA113" s="6"/>
      <c r="AB113" s="6"/>
      <c r="AC113" s="6"/>
      <c r="AD113" s="6"/>
      <c r="AE113" s="7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spans="1:45" ht="1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3"/>
      <c r="M114" s="9"/>
      <c r="N114" s="9"/>
      <c r="O114" s="9"/>
      <c r="P114" s="9"/>
      <c r="Q114" s="17"/>
      <c r="R114" s="9"/>
      <c r="S114" s="9"/>
      <c r="X114" s="6"/>
      <c r="AD114" s="4"/>
      <c r="AE114" s="5"/>
      <c r="AS114" s="4"/>
    </row>
    <row r="115" spans="1:45" ht="15" customHeight="1">
      <c r="A115" s="10"/>
      <c r="B115" s="9"/>
      <c r="C115" s="9"/>
      <c r="D115" s="10"/>
      <c r="E115" s="10"/>
      <c r="F115" s="10"/>
      <c r="G115" s="10"/>
      <c r="H115" s="10"/>
      <c r="I115" s="10"/>
      <c r="J115" s="10"/>
      <c r="K115" s="10"/>
      <c r="L115" s="3"/>
      <c r="M115" s="10"/>
      <c r="N115" s="10"/>
      <c r="O115" s="10"/>
      <c r="P115" s="10"/>
      <c r="Q115" s="16"/>
      <c r="R115" s="10"/>
      <c r="S115" s="10"/>
      <c r="T115" s="6"/>
      <c r="U115" s="6"/>
      <c r="V115" s="6"/>
      <c r="W115" s="6"/>
      <c r="Y115" s="6"/>
      <c r="Z115" s="6"/>
      <c r="AA115" s="6"/>
      <c r="AB115" s="6"/>
      <c r="AC115" s="6"/>
      <c r="AD115" s="6"/>
      <c r="AE115" s="7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spans="1:45" ht="15" customHeight="1">
      <c r="A116" s="9"/>
      <c r="B116" s="9"/>
      <c r="C116" s="9"/>
      <c r="D116" s="9"/>
      <c r="E116" s="9"/>
      <c r="F116" s="15"/>
      <c r="G116" s="10"/>
      <c r="H116" s="9"/>
      <c r="I116" s="9"/>
      <c r="J116" s="9"/>
      <c r="K116" s="9"/>
      <c r="L116" s="3"/>
      <c r="M116" s="9"/>
      <c r="N116" s="9"/>
      <c r="O116" s="9"/>
      <c r="P116" s="9"/>
      <c r="Q116" s="17"/>
      <c r="R116" s="9"/>
      <c r="S116" s="9"/>
      <c r="AD116" s="4"/>
      <c r="AE116" s="5"/>
      <c r="AS116" s="4"/>
    </row>
    <row r="117" spans="1:45" ht="15" customHeight="1">
      <c r="A117" s="9"/>
      <c r="B117" s="9"/>
      <c r="C117" s="9"/>
      <c r="D117" s="9"/>
      <c r="E117" s="9"/>
      <c r="F117" s="15"/>
      <c r="G117" s="9"/>
      <c r="H117" s="9"/>
      <c r="I117" s="9"/>
      <c r="J117" s="9"/>
      <c r="K117" s="9"/>
      <c r="L117" s="3"/>
      <c r="M117" s="9"/>
      <c r="N117" s="9"/>
      <c r="O117" s="9"/>
      <c r="P117" s="9"/>
      <c r="Q117" s="17"/>
      <c r="R117" s="9"/>
      <c r="S117" s="9"/>
      <c r="AD117" s="4"/>
      <c r="AE117" s="5"/>
      <c r="AS117" s="4"/>
    </row>
    <row r="118" spans="1:45" ht="15" customHeight="1">
      <c r="A118" s="9"/>
      <c r="B118" s="9"/>
      <c r="C118" s="9"/>
      <c r="D118" s="9"/>
      <c r="E118" s="9"/>
      <c r="F118" s="15"/>
      <c r="G118" s="9"/>
      <c r="H118" s="9"/>
      <c r="I118" s="9"/>
      <c r="J118" s="9"/>
      <c r="K118" s="6"/>
      <c r="L118" s="3"/>
      <c r="M118" s="9"/>
      <c r="N118" s="9"/>
      <c r="O118" s="9"/>
      <c r="P118" s="9"/>
      <c r="Q118" s="17"/>
      <c r="R118" s="9"/>
      <c r="S118" s="9"/>
      <c r="AD118" s="4"/>
      <c r="AE118" s="5"/>
      <c r="AS118" s="4"/>
    </row>
    <row r="119" spans="1:45" ht="15" customHeight="1">
      <c r="A119" s="9"/>
      <c r="B119" s="9"/>
      <c r="C119" s="9"/>
      <c r="D119" s="9"/>
      <c r="E119" s="9"/>
      <c r="F119" s="15"/>
      <c r="G119" s="10"/>
      <c r="H119" s="9"/>
      <c r="I119" s="9"/>
      <c r="J119" s="9"/>
      <c r="L119" s="3"/>
      <c r="M119" s="9"/>
      <c r="N119" s="9"/>
      <c r="O119" s="9"/>
      <c r="P119" s="9"/>
      <c r="Q119" s="17"/>
      <c r="R119" s="9"/>
      <c r="S119" s="9"/>
      <c r="X119" s="6"/>
      <c r="AD119" s="4"/>
      <c r="AE119" s="5"/>
      <c r="AS119" s="4"/>
    </row>
    <row r="120" spans="1:45" ht="15" customHeight="1">
      <c r="A120" s="10"/>
      <c r="B120" s="9"/>
      <c r="C120" s="10"/>
      <c r="D120" s="10"/>
      <c r="E120" s="10"/>
      <c r="F120" s="10"/>
      <c r="G120" s="9"/>
      <c r="H120" s="10"/>
      <c r="I120" s="10"/>
      <c r="J120" s="10"/>
      <c r="L120" s="3"/>
      <c r="M120" s="10"/>
      <c r="N120" s="10"/>
      <c r="O120" s="10"/>
      <c r="P120" s="10"/>
      <c r="Q120" s="16"/>
      <c r="R120" s="10"/>
      <c r="S120" s="10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7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spans="1:45" ht="1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3"/>
      <c r="M121" s="9"/>
      <c r="N121" s="9"/>
      <c r="O121" s="9"/>
      <c r="P121" s="9"/>
      <c r="Q121" s="17"/>
      <c r="R121" s="9"/>
      <c r="S121" s="9"/>
      <c r="AD121" s="4"/>
      <c r="AE121" s="5"/>
      <c r="AS121" s="4"/>
    </row>
    <row r="122" spans="1:45" ht="15" customHeight="1">
      <c r="A122" s="10"/>
      <c r="B122" s="9"/>
      <c r="C122" s="9"/>
      <c r="D122" s="10"/>
      <c r="E122" s="10"/>
      <c r="F122" s="14"/>
      <c r="G122" s="9"/>
      <c r="H122" s="10"/>
      <c r="I122" s="10"/>
      <c r="J122" s="10"/>
      <c r="K122" s="9"/>
      <c r="L122" s="3"/>
      <c r="M122" s="10"/>
      <c r="N122" s="10"/>
      <c r="O122" s="10"/>
      <c r="P122" s="10"/>
      <c r="Q122" s="16"/>
      <c r="R122" s="10"/>
      <c r="S122" s="10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7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spans="1:45" ht="1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3"/>
      <c r="M123" s="9"/>
      <c r="N123" s="9"/>
      <c r="O123" s="9"/>
      <c r="P123" s="9"/>
      <c r="Q123" s="17"/>
      <c r="R123" s="9"/>
      <c r="S123" s="9"/>
      <c r="AD123" s="4"/>
      <c r="AE123" s="5"/>
      <c r="AS123" s="4"/>
    </row>
    <row r="124" spans="1:45" ht="15" customHeight="1">
      <c r="A124" s="9"/>
      <c r="B124" s="9"/>
      <c r="C124" s="9"/>
      <c r="D124" s="9"/>
      <c r="E124" s="9"/>
      <c r="F124" s="9"/>
      <c r="G124" s="10"/>
      <c r="H124" s="9"/>
      <c r="I124" s="9"/>
      <c r="J124" s="9"/>
      <c r="K124" s="9"/>
      <c r="L124" s="3"/>
      <c r="M124" s="9"/>
      <c r="N124" s="9"/>
      <c r="O124" s="9"/>
      <c r="P124" s="9"/>
      <c r="Q124" s="17"/>
      <c r="R124" s="9"/>
      <c r="S124" s="9"/>
      <c r="AD124" s="4"/>
      <c r="AE124" s="5"/>
      <c r="AS124" s="4"/>
    </row>
    <row r="125" spans="1:45" ht="15" customHeight="1">
      <c r="A125" s="9"/>
      <c r="B125" s="9"/>
      <c r="C125" s="9"/>
      <c r="D125" s="9"/>
      <c r="E125" s="9"/>
      <c r="F125" s="9"/>
      <c r="G125" s="10"/>
      <c r="H125" s="9"/>
      <c r="I125" s="9"/>
      <c r="J125" s="9"/>
      <c r="K125" s="9"/>
      <c r="L125" s="3"/>
      <c r="M125" s="9"/>
      <c r="N125" s="9"/>
      <c r="O125" s="9"/>
      <c r="P125" s="9"/>
      <c r="Q125" s="17"/>
      <c r="R125" s="9"/>
      <c r="S125" s="9"/>
      <c r="AD125" s="4"/>
      <c r="AE125" s="5"/>
      <c r="AS125" s="4"/>
    </row>
    <row r="126" spans="1:45" ht="1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3"/>
      <c r="M126" s="9"/>
      <c r="N126" s="9"/>
      <c r="O126" s="9"/>
      <c r="P126" s="9"/>
      <c r="Q126" s="17"/>
      <c r="R126" s="9"/>
      <c r="S126" s="9"/>
      <c r="AD126" s="4"/>
      <c r="AE126" s="5"/>
      <c r="AS126" s="4"/>
    </row>
    <row r="127" spans="1:45" ht="15" customHeight="1">
      <c r="A127" s="10"/>
      <c r="B127" s="9"/>
      <c r="C127" s="9"/>
      <c r="D127" s="10"/>
      <c r="E127" s="10"/>
      <c r="F127" s="10"/>
      <c r="G127" s="9"/>
      <c r="H127" s="10"/>
      <c r="I127" s="10"/>
      <c r="J127" s="10"/>
      <c r="K127" s="9"/>
      <c r="L127" s="3"/>
      <c r="M127" s="10"/>
      <c r="N127" s="10"/>
      <c r="O127" s="10"/>
      <c r="P127" s="10"/>
      <c r="Q127" s="16"/>
      <c r="R127" s="10"/>
      <c r="S127" s="10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7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spans="1:45" ht="15" customHeight="1">
      <c r="A128" s="9"/>
      <c r="B128" s="9"/>
      <c r="C128" s="9"/>
      <c r="D128" s="9"/>
      <c r="E128" s="9"/>
      <c r="F128" s="9"/>
      <c r="G128" s="10"/>
      <c r="H128" s="9"/>
      <c r="I128" s="9"/>
      <c r="J128" s="9"/>
      <c r="K128" s="9"/>
      <c r="L128" s="3"/>
      <c r="M128" s="9"/>
      <c r="N128" s="9"/>
      <c r="O128" s="9"/>
      <c r="P128" s="9"/>
      <c r="Q128" s="17"/>
      <c r="R128" s="9"/>
      <c r="S128" s="9"/>
      <c r="X128" s="6"/>
      <c r="AD128" s="4"/>
      <c r="AE128" s="5"/>
      <c r="AS128" s="4"/>
    </row>
    <row r="129" spans="1:45" ht="1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3"/>
      <c r="M129" s="9"/>
      <c r="N129" s="9"/>
      <c r="O129" s="9"/>
      <c r="P129" s="9"/>
      <c r="Q129" s="17"/>
      <c r="R129" s="9"/>
      <c r="S129" s="9"/>
      <c r="AD129" s="4"/>
      <c r="AE129" s="5"/>
      <c r="AS129" s="4"/>
    </row>
    <row r="130" spans="1:45" ht="15" customHeight="1">
      <c r="A130" s="9"/>
      <c r="B130" s="9"/>
      <c r="C130" s="9"/>
      <c r="D130" s="9"/>
      <c r="E130" s="9"/>
      <c r="F130" s="15"/>
      <c r="G130" s="9"/>
      <c r="H130" s="9"/>
      <c r="I130" s="9"/>
      <c r="J130" s="9"/>
      <c r="K130" s="9"/>
      <c r="L130" s="3"/>
      <c r="M130" s="9"/>
      <c r="N130" s="9"/>
      <c r="O130" s="9"/>
      <c r="P130" s="9"/>
      <c r="Q130" s="17"/>
      <c r="R130" s="9"/>
      <c r="S130" s="9"/>
      <c r="X130" s="6"/>
      <c r="AD130" s="4"/>
      <c r="AE130" s="5"/>
      <c r="AS130" s="4"/>
    </row>
    <row r="131" spans="1:45" ht="15" customHeight="1">
      <c r="A131" s="9"/>
      <c r="B131" s="9"/>
      <c r="C131" s="9"/>
      <c r="D131" s="9"/>
      <c r="E131" s="9"/>
      <c r="F131" s="15"/>
      <c r="G131" s="9"/>
      <c r="H131" s="9"/>
      <c r="I131" s="9"/>
      <c r="J131" s="9"/>
      <c r="K131" s="9"/>
      <c r="L131" s="3"/>
      <c r="M131" s="9"/>
      <c r="N131" s="9"/>
      <c r="O131" s="9"/>
      <c r="P131" s="9"/>
      <c r="Q131" s="17"/>
      <c r="R131" s="9"/>
      <c r="S131" s="9"/>
      <c r="AD131" s="4"/>
      <c r="AE131" s="5"/>
      <c r="AS131" s="4"/>
    </row>
    <row r="132" spans="1:45" ht="15" customHeight="1">
      <c r="A132" s="9"/>
      <c r="B132" s="9"/>
      <c r="C132" s="9"/>
      <c r="D132" s="9"/>
      <c r="E132" s="9"/>
      <c r="F132" s="15"/>
      <c r="G132" s="9"/>
      <c r="H132" s="9"/>
      <c r="I132" s="9"/>
      <c r="J132" s="9"/>
      <c r="K132" s="9"/>
      <c r="L132" s="3"/>
      <c r="M132" s="9"/>
      <c r="N132" s="9"/>
      <c r="O132" s="9"/>
      <c r="P132" s="9"/>
      <c r="Q132" s="17"/>
      <c r="R132" s="9"/>
      <c r="S132" s="9"/>
      <c r="AD132" s="4"/>
      <c r="AE132" s="5"/>
      <c r="AS132" s="4"/>
    </row>
    <row r="133" spans="1:45" ht="15" customHeight="1">
      <c r="A133" s="10"/>
      <c r="B133" s="9"/>
      <c r="C133" s="9"/>
      <c r="D133" s="10"/>
      <c r="E133" s="10"/>
      <c r="F133" s="14"/>
      <c r="G133" s="10"/>
      <c r="H133" s="10"/>
      <c r="I133" s="10"/>
      <c r="J133" s="10"/>
      <c r="K133" s="9"/>
      <c r="L133" s="3"/>
      <c r="M133" s="10"/>
      <c r="N133" s="10"/>
      <c r="O133" s="10"/>
      <c r="P133" s="10"/>
      <c r="Q133" s="16"/>
      <c r="R133" s="10"/>
      <c r="S133" s="10"/>
      <c r="T133" s="6"/>
      <c r="U133" s="6"/>
      <c r="V133" s="6"/>
      <c r="W133" s="6"/>
      <c r="Y133" s="6"/>
      <c r="Z133" s="6"/>
      <c r="AA133" s="6"/>
      <c r="AB133" s="6"/>
      <c r="AC133" s="6"/>
      <c r="AD133" s="6"/>
      <c r="AE133" s="7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spans="1:45" ht="15" customHeight="1">
      <c r="A134" s="9"/>
      <c r="B134" s="9"/>
      <c r="C134" s="9"/>
      <c r="D134" s="9"/>
      <c r="E134" s="9"/>
      <c r="F134" s="9"/>
      <c r="G134" s="10"/>
      <c r="H134" s="9"/>
      <c r="I134" s="9"/>
      <c r="J134" s="9"/>
      <c r="K134" s="9"/>
      <c r="L134" s="3"/>
      <c r="M134" s="9"/>
      <c r="N134" s="9"/>
      <c r="O134" s="9"/>
      <c r="P134" s="9"/>
      <c r="Q134" s="17"/>
      <c r="R134" s="9"/>
      <c r="S134" s="9"/>
      <c r="AD134" s="4"/>
      <c r="AE134" s="5"/>
      <c r="AS134" s="4"/>
    </row>
    <row r="135" spans="1:45" ht="15" customHeight="1">
      <c r="A135" s="9"/>
      <c r="B135" s="9"/>
      <c r="C135" s="9"/>
      <c r="D135" s="9"/>
      <c r="E135" s="9"/>
      <c r="F135" s="9"/>
      <c r="G135" s="9"/>
      <c r="H135" s="9"/>
      <c r="I135" s="9"/>
      <c r="J135" s="10"/>
      <c r="K135" s="9"/>
      <c r="L135" s="3"/>
      <c r="M135" s="9"/>
      <c r="N135" s="9"/>
      <c r="O135" s="9"/>
      <c r="P135" s="9"/>
      <c r="Q135" s="17"/>
      <c r="R135" s="6"/>
      <c r="S135" s="9"/>
      <c r="X135" s="6"/>
      <c r="AD135" s="4"/>
      <c r="AE135" s="5"/>
      <c r="AS135" s="4"/>
    </row>
    <row r="136" spans="1:45" ht="15" customHeight="1">
      <c r="A136" s="10"/>
      <c r="B136" s="9"/>
      <c r="C136" s="9"/>
      <c r="D136" s="10"/>
      <c r="E136" s="10"/>
      <c r="F136" s="10"/>
      <c r="G136" s="9"/>
      <c r="H136" s="10"/>
      <c r="I136" s="10"/>
      <c r="J136" s="10"/>
      <c r="K136" s="9"/>
      <c r="L136" s="3"/>
      <c r="M136" s="10"/>
      <c r="N136" s="10"/>
      <c r="O136" s="10"/>
      <c r="P136" s="10"/>
      <c r="Q136" s="16"/>
      <c r="R136" s="10"/>
      <c r="S136" s="10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7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spans="1:45" ht="15" customHeight="1">
      <c r="A137" s="10"/>
      <c r="B137" s="9"/>
      <c r="C137" s="9"/>
      <c r="D137" s="10"/>
      <c r="E137" s="10"/>
      <c r="F137" s="10"/>
      <c r="G137" s="10"/>
      <c r="H137" s="10"/>
      <c r="I137" s="10"/>
      <c r="J137" s="13"/>
      <c r="K137" s="9"/>
      <c r="L137" s="3"/>
      <c r="M137" s="10"/>
      <c r="N137" s="10"/>
      <c r="O137" s="10"/>
      <c r="P137" s="10"/>
      <c r="Q137" s="16"/>
      <c r="R137" s="10"/>
      <c r="S137" s="10"/>
      <c r="T137" s="6"/>
      <c r="U137" s="6"/>
      <c r="V137" s="6"/>
      <c r="W137" s="6"/>
      <c r="Y137" s="6"/>
      <c r="Z137" s="6"/>
      <c r="AA137" s="6"/>
      <c r="AB137" s="6"/>
      <c r="AC137" s="6"/>
      <c r="AD137" s="6"/>
      <c r="AE137" s="7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spans="1:45" ht="15" customHeight="1">
      <c r="A138" s="10"/>
      <c r="B138" s="9"/>
      <c r="C138" s="9"/>
      <c r="D138" s="10"/>
      <c r="E138" s="10"/>
      <c r="F138" s="14"/>
      <c r="G138" s="9"/>
      <c r="H138" s="10"/>
      <c r="I138" s="10"/>
      <c r="J138" s="10"/>
      <c r="K138" s="10"/>
      <c r="L138" s="3"/>
      <c r="M138" s="10"/>
      <c r="N138" s="10"/>
      <c r="O138" s="10"/>
      <c r="P138" s="10"/>
      <c r="Q138" s="16"/>
      <c r="R138" s="10"/>
      <c r="S138" s="10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7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spans="1:45" ht="15" customHeight="1">
      <c r="A139" s="10"/>
      <c r="B139" s="9"/>
      <c r="C139" s="9"/>
      <c r="D139" s="10"/>
      <c r="E139" s="10"/>
      <c r="F139" s="14"/>
      <c r="G139" s="9"/>
      <c r="H139" s="10"/>
      <c r="I139" s="10"/>
      <c r="J139" s="10"/>
      <c r="K139" s="10"/>
      <c r="L139" s="3"/>
      <c r="M139" s="10"/>
      <c r="N139" s="10"/>
      <c r="O139" s="10"/>
      <c r="P139" s="10"/>
      <c r="Q139" s="16"/>
      <c r="R139" s="10"/>
      <c r="S139" s="10"/>
      <c r="T139" s="6"/>
      <c r="U139" s="6"/>
      <c r="V139" s="6"/>
      <c r="W139" s="6"/>
      <c r="Y139" s="6"/>
      <c r="Z139" s="6"/>
      <c r="AA139" s="6"/>
      <c r="AB139" s="6"/>
      <c r="AC139" s="6"/>
      <c r="AD139" s="6"/>
      <c r="AE139" s="7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spans="1:45" ht="15" customHeight="1">
      <c r="A140" s="10"/>
      <c r="B140" s="9"/>
      <c r="C140" s="10"/>
      <c r="D140" s="10"/>
      <c r="E140" s="10"/>
      <c r="F140" s="14"/>
      <c r="G140" s="9"/>
      <c r="H140" s="10"/>
      <c r="I140" s="10"/>
      <c r="J140" s="10"/>
      <c r="K140" s="10"/>
      <c r="L140" s="3"/>
      <c r="M140" s="10"/>
      <c r="N140" s="10"/>
      <c r="O140" s="10"/>
      <c r="P140" s="10"/>
      <c r="Q140" s="16"/>
      <c r="R140" s="10"/>
      <c r="S140" s="10"/>
      <c r="T140" s="6"/>
      <c r="U140" s="6"/>
      <c r="V140" s="6"/>
      <c r="W140" s="6"/>
      <c r="Y140" s="6"/>
      <c r="Z140" s="6"/>
      <c r="AA140" s="6"/>
      <c r="AB140" s="6"/>
      <c r="AC140" s="6"/>
      <c r="AD140" s="6"/>
      <c r="AE140" s="7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spans="1:45" ht="15" customHeight="1">
      <c r="A141" s="10"/>
      <c r="B141" s="9"/>
      <c r="C141" s="9"/>
      <c r="D141" s="10"/>
      <c r="E141" s="10"/>
      <c r="F141" s="14"/>
      <c r="G141" s="9"/>
      <c r="H141" s="10"/>
      <c r="I141" s="10"/>
      <c r="J141" s="10"/>
      <c r="L141" s="3"/>
      <c r="M141" s="10"/>
      <c r="N141" s="10"/>
      <c r="O141" s="10"/>
      <c r="P141" s="10"/>
      <c r="Q141" s="16"/>
      <c r="R141" s="6"/>
      <c r="S141" s="10"/>
      <c r="T141" s="6"/>
      <c r="U141" s="6"/>
      <c r="V141" s="6"/>
      <c r="W141" s="6"/>
      <c r="Y141" s="6"/>
      <c r="Z141" s="6"/>
      <c r="AA141" s="6"/>
      <c r="AB141" s="6"/>
      <c r="AC141" s="6"/>
      <c r="AD141" s="6"/>
      <c r="AE141" s="7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spans="1:45" ht="15" customHeight="1">
      <c r="A142" s="10"/>
      <c r="B142" s="9"/>
      <c r="C142" s="10"/>
      <c r="D142" s="10"/>
      <c r="E142" s="10"/>
      <c r="F142" s="14"/>
      <c r="G142" s="10"/>
      <c r="H142" s="10"/>
      <c r="I142" s="10"/>
      <c r="J142" s="10"/>
      <c r="K142" s="10"/>
      <c r="L142" s="3"/>
      <c r="M142" s="10"/>
      <c r="N142" s="10"/>
      <c r="O142" s="10"/>
      <c r="P142" s="10"/>
      <c r="Q142" s="16"/>
      <c r="R142" s="10"/>
      <c r="S142" s="10"/>
      <c r="T142" s="6"/>
      <c r="U142" s="6"/>
      <c r="V142" s="6"/>
      <c r="W142" s="6"/>
      <c r="Y142" s="6"/>
      <c r="Z142" s="6"/>
      <c r="AA142" s="6"/>
      <c r="AB142" s="6"/>
      <c r="AC142" s="6"/>
      <c r="AD142" s="6"/>
      <c r="AE142" s="7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spans="1:45" ht="15" customHeight="1">
      <c r="A143" s="10"/>
      <c r="B143" s="9"/>
      <c r="C143" s="9"/>
      <c r="D143" s="10"/>
      <c r="E143" s="10"/>
      <c r="F143" s="14"/>
      <c r="G143" s="10"/>
      <c r="H143" s="10"/>
      <c r="I143" s="10"/>
      <c r="J143" s="10"/>
      <c r="K143" s="9"/>
      <c r="L143" s="3"/>
      <c r="M143" s="10"/>
      <c r="N143" s="10"/>
      <c r="O143" s="10"/>
      <c r="P143" s="10"/>
      <c r="Q143" s="16"/>
      <c r="R143" s="10"/>
      <c r="S143" s="10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7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spans="1:45" ht="1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L144" s="3"/>
      <c r="M144" s="9"/>
      <c r="N144" s="9"/>
      <c r="O144" s="9"/>
      <c r="P144" s="9"/>
      <c r="Q144" s="17"/>
      <c r="R144" s="9"/>
      <c r="S144" s="9"/>
      <c r="X144" s="6"/>
      <c r="AD144" s="4"/>
      <c r="AE144" s="5"/>
      <c r="AS144" s="4"/>
    </row>
    <row r="145" spans="1:45" ht="15" customHeight="1">
      <c r="A145" s="9"/>
      <c r="B145" s="9"/>
      <c r="C145" s="9"/>
      <c r="D145" s="9"/>
      <c r="E145" s="9"/>
      <c r="F145" s="15"/>
      <c r="G145" s="9"/>
      <c r="H145" s="9"/>
      <c r="I145" s="9"/>
      <c r="J145" s="9"/>
      <c r="L145" s="3"/>
      <c r="M145" s="9"/>
      <c r="N145" s="9"/>
      <c r="O145" s="9"/>
      <c r="P145" s="9"/>
      <c r="Q145" s="17"/>
      <c r="R145" s="9"/>
      <c r="S145" s="9"/>
      <c r="AD145" s="4"/>
      <c r="AE145" s="5"/>
      <c r="AS145" s="4"/>
    </row>
    <row r="146" spans="1:45" ht="15" customHeight="1">
      <c r="A146" s="10"/>
      <c r="B146" s="9"/>
      <c r="C146" s="9"/>
      <c r="D146" s="10"/>
      <c r="E146" s="10"/>
      <c r="F146" s="14"/>
      <c r="G146" s="10"/>
      <c r="H146" s="10"/>
      <c r="I146" s="10"/>
      <c r="J146" s="10"/>
      <c r="K146" s="10"/>
      <c r="L146" s="3"/>
      <c r="M146" s="10"/>
      <c r="N146" s="10"/>
      <c r="O146" s="10"/>
      <c r="P146" s="10"/>
      <c r="Q146" s="16"/>
      <c r="R146" s="10"/>
      <c r="S146" s="10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7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spans="1:45" ht="1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3"/>
      <c r="M147" s="9"/>
      <c r="N147" s="9"/>
      <c r="O147" s="9"/>
      <c r="P147" s="9"/>
      <c r="Q147" s="17"/>
      <c r="R147" s="9"/>
      <c r="S147" s="9"/>
      <c r="AD147" s="4"/>
      <c r="AE147" s="5"/>
      <c r="AS147" s="4"/>
    </row>
    <row r="148" spans="1:45" ht="1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3"/>
      <c r="M148" s="9"/>
      <c r="N148" s="9"/>
      <c r="O148" s="9"/>
      <c r="P148" s="9"/>
      <c r="Q148" s="17"/>
      <c r="R148" s="9"/>
      <c r="S148" s="9"/>
      <c r="AD148" s="4"/>
      <c r="AE148" s="5"/>
      <c r="AS148" s="4"/>
    </row>
    <row r="149" spans="1:45" ht="1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3"/>
      <c r="M149" s="9"/>
      <c r="N149" s="9"/>
      <c r="O149" s="9"/>
      <c r="P149" s="9"/>
      <c r="Q149" s="17"/>
      <c r="R149" s="9"/>
      <c r="S149" s="9"/>
      <c r="AD149" s="4"/>
      <c r="AE149" s="5"/>
      <c r="AS149" s="4"/>
    </row>
    <row r="150" spans="1:45" ht="15" customHeight="1">
      <c r="A150" s="10"/>
      <c r="B150" s="9"/>
      <c r="C150" s="9"/>
      <c r="D150" s="10"/>
      <c r="E150" s="10"/>
      <c r="F150" s="10"/>
      <c r="G150" s="9"/>
      <c r="H150" s="10"/>
      <c r="I150" s="10"/>
      <c r="J150" s="10"/>
      <c r="K150" s="10"/>
      <c r="L150" s="3"/>
      <c r="M150" s="10"/>
      <c r="N150" s="10"/>
      <c r="O150" s="10"/>
      <c r="P150" s="10"/>
      <c r="Q150" s="16"/>
      <c r="R150" s="10"/>
      <c r="S150" s="10"/>
      <c r="T150" s="6"/>
      <c r="U150" s="6"/>
      <c r="V150" s="6"/>
      <c r="W150" s="6"/>
      <c r="Y150" s="6"/>
      <c r="Z150" s="6"/>
      <c r="AA150" s="6"/>
      <c r="AB150" s="6"/>
      <c r="AC150" s="6"/>
      <c r="AD150" s="6"/>
      <c r="AE150" s="7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spans="1:45" ht="15" customHeight="1">
      <c r="A151" s="9"/>
      <c r="B151" s="9"/>
      <c r="C151" s="9"/>
      <c r="D151" s="9"/>
      <c r="E151" s="9"/>
      <c r="F151" s="15"/>
      <c r="G151" s="10"/>
      <c r="H151" s="9"/>
      <c r="I151" s="9"/>
      <c r="J151" s="9"/>
      <c r="K151" s="9"/>
      <c r="L151" s="3"/>
      <c r="M151" s="9"/>
      <c r="N151" s="9"/>
      <c r="O151" s="9"/>
      <c r="P151" s="9"/>
      <c r="Q151" s="17"/>
      <c r="R151" s="9"/>
      <c r="S151" s="9"/>
      <c r="X151" s="6"/>
      <c r="AD151" s="4"/>
      <c r="AE151" s="5"/>
      <c r="AS151" s="4"/>
    </row>
    <row r="152" spans="1:45" ht="15" customHeight="1">
      <c r="A152" s="10"/>
      <c r="B152" s="9"/>
      <c r="C152" s="9"/>
      <c r="D152" s="10"/>
      <c r="E152" s="10"/>
      <c r="F152" s="14"/>
      <c r="G152" s="10"/>
      <c r="H152" s="10"/>
      <c r="I152" s="10"/>
      <c r="J152" s="10"/>
      <c r="K152" s="10"/>
      <c r="L152" s="3"/>
      <c r="M152" s="10"/>
      <c r="N152" s="10"/>
      <c r="O152" s="10"/>
      <c r="P152" s="10"/>
      <c r="Q152" s="16"/>
      <c r="R152" s="6"/>
      <c r="S152" s="10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7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spans="1:45" ht="15" customHeight="1">
      <c r="A153" s="9"/>
      <c r="B153" s="9"/>
      <c r="C153" s="9"/>
      <c r="D153" s="9"/>
      <c r="E153" s="9"/>
      <c r="F153" s="15"/>
      <c r="G153" s="9"/>
      <c r="H153" s="9"/>
      <c r="I153" s="9"/>
      <c r="J153" s="9"/>
      <c r="K153" s="9"/>
      <c r="L153" s="3"/>
      <c r="M153" s="9"/>
      <c r="N153" s="9"/>
      <c r="O153" s="9"/>
      <c r="P153" s="9"/>
      <c r="Q153" s="17"/>
      <c r="R153" s="9"/>
      <c r="S153" s="9"/>
      <c r="AD153" s="4"/>
      <c r="AE153" s="5"/>
      <c r="AS153" s="4"/>
    </row>
    <row r="154" spans="1:45" ht="15" customHeight="1">
      <c r="A154" s="10"/>
      <c r="B154" s="9"/>
      <c r="C154" s="9"/>
      <c r="D154" s="10"/>
      <c r="E154" s="10"/>
      <c r="F154" s="14"/>
      <c r="G154" s="9"/>
      <c r="H154" s="10"/>
      <c r="I154" s="10"/>
      <c r="J154" s="10"/>
      <c r="K154" s="10"/>
      <c r="L154" s="3"/>
      <c r="M154" s="10"/>
      <c r="N154" s="10"/>
      <c r="O154" s="10"/>
      <c r="P154" s="10"/>
      <c r="Q154" s="16"/>
      <c r="R154" s="6"/>
      <c r="S154" s="10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7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spans="1:45" ht="15" customHeight="1">
      <c r="A155" s="9"/>
      <c r="B155" s="9"/>
      <c r="C155" s="9"/>
      <c r="D155" s="9"/>
      <c r="E155" s="9"/>
      <c r="F155" s="15"/>
      <c r="G155" s="10"/>
      <c r="H155" s="9"/>
      <c r="I155" s="9"/>
      <c r="J155" s="9"/>
      <c r="K155" s="9"/>
      <c r="L155" s="3"/>
      <c r="M155" s="9"/>
      <c r="N155" s="9"/>
      <c r="O155" s="9"/>
      <c r="P155" s="9"/>
      <c r="Q155" s="17"/>
      <c r="R155" s="9"/>
      <c r="S155" s="9"/>
      <c r="AD155" s="4"/>
      <c r="AE155" s="5"/>
      <c r="AS155" s="4"/>
    </row>
    <row r="156" spans="1:45" ht="15" customHeight="1">
      <c r="A156" s="10"/>
      <c r="B156" s="9"/>
      <c r="C156" s="10"/>
      <c r="D156" s="10"/>
      <c r="E156" s="10"/>
      <c r="F156" s="14"/>
      <c r="G156" s="9"/>
      <c r="H156" s="10"/>
      <c r="I156" s="10"/>
      <c r="J156" s="10"/>
      <c r="K156" s="10"/>
      <c r="L156" s="3"/>
      <c r="M156" s="10"/>
      <c r="N156" s="10"/>
      <c r="O156" s="10"/>
      <c r="P156" s="10"/>
      <c r="Q156" s="16"/>
      <c r="R156" s="10"/>
      <c r="S156" s="10"/>
      <c r="T156" s="6"/>
      <c r="U156" s="6"/>
      <c r="V156" s="6"/>
      <c r="W156" s="6"/>
      <c r="Y156" s="6"/>
      <c r="Z156" s="6"/>
      <c r="AA156" s="6"/>
      <c r="AB156" s="6"/>
      <c r="AC156" s="6"/>
      <c r="AD156" s="6"/>
      <c r="AE156" s="7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spans="1:45" ht="15" customHeight="1">
      <c r="A157" s="9"/>
      <c r="B157" s="9"/>
      <c r="C157" s="9"/>
      <c r="D157" s="9"/>
      <c r="E157" s="9"/>
      <c r="F157" s="15"/>
      <c r="G157" s="9"/>
      <c r="H157" s="9"/>
      <c r="I157" s="9"/>
      <c r="J157" s="9"/>
      <c r="K157" s="9"/>
      <c r="L157" s="3"/>
      <c r="M157" s="9"/>
      <c r="N157" s="9"/>
      <c r="O157" s="9"/>
      <c r="P157" s="9"/>
      <c r="Q157" s="17"/>
      <c r="R157" s="6"/>
      <c r="S157" s="9"/>
      <c r="AD157" s="4"/>
      <c r="AE157" s="5"/>
      <c r="AS157" s="4"/>
    </row>
    <row r="158" spans="1:45" ht="15" customHeight="1">
      <c r="A158" s="10"/>
      <c r="B158" s="9"/>
      <c r="C158" s="9"/>
      <c r="D158" s="10"/>
      <c r="E158" s="10"/>
      <c r="F158" s="10"/>
      <c r="G158" s="9"/>
      <c r="H158" s="10"/>
      <c r="I158" s="10"/>
      <c r="J158" s="10"/>
      <c r="K158" s="10"/>
      <c r="L158" s="3"/>
      <c r="M158" s="10"/>
      <c r="N158" s="10"/>
      <c r="O158" s="10"/>
      <c r="P158" s="10"/>
      <c r="Q158" s="16"/>
      <c r="R158" s="10"/>
      <c r="S158" s="10"/>
      <c r="T158" s="6"/>
      <c r="U158" s="6"/>
      <c r="V158" s="6"/>
      <c r="W158" s="6"/>
      <c r="Y158" s="6"/>
      <c r="Z158" s="6"/>
      <c r="AA158" s="6"/>
      <c r="AB158" s="6"/>
      <c r="AC158" s="6"/>
      <c r="AD158" s="6"/>
      <c r="AE158" s="7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spans="1:45" ht="1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3"/>
      <c r="M159" s="9"/>
      <c r="N159" s="9"/>
      <c r="O159" s="9"/>
      <c r="P159" s="9"/>
      <c r="Q159" s="17"/>
      <c r="R159" s="9"/>
      <c r="S159" s="9"/>
      <c r="X159" s="6"/>
      <c r="AD159" s="4"/>
      <c r="AE159" s="5"/>
      <c r="AS159" s="4"/>
    </row>
    <row r="160" spans="1:45" ht="15" customHeight="1">
      <c r="A160" s="9"/>
      <c r="B160" s="9"/>
      <c r="C160" s="9"/>
      <c r="D160" s="9"/>
      <c r="E160" s="9"/>
      <c r="F160" s="15"/>
      <c r="G160" s="10"/>
      <c r="H160" s="9"/>
      <c r="I160" s="9"/>
      <c r="J160" s="9"/>
      <c r="K160" s="9"/>
      <c r="L160" s="3"/>
      <c r="M160" s="9"/>
      <c r="N160" s="9"/>
      <c r="O160" s="9"/>
      <c r="P160" s="9"/>
      <c r="Q160" s="17"/>
      <c r="R160" s="9"/>
      <c r="S160" s="9"/>
      <c r="X160" s="6"/>
      <c r="AD160" s="4"/>
      <c r="AE160" s="5"/>
      <c r="AS160" s="4"/>
    </row>
    <row r="161" spans="1:45" ht="15" customHeight="1">
      <c r="A161" s="9"/>
      <c r="B161" s="9"/>
      <c r="C161" s="9"/>
      <c r="D161" s="9"/>
      <c r="E161" s="9"/>
      <c r="F161" s="9"/>
      <c r="G161" s="10"/>
      <c r="H161" s="9"/>
      <c r="I161" s="9"/>
      <c r="J161" s="9"/>
      <c r="K161" s="9"/>
      <c r="L161" s="3"/>
      <c r="M161" s="9"/>
      <c r="N161" s="9"/>
      <c r="O161" s="9"/>
      <c r="P161" s="9"/>
      <c r="Q161" s="17"/>
      <c r="R161" s="9"/>
      <c r="S161" s="9"/>
      <c r="AD161" s="4"/>
      <c r="AE161" s="5"/>
      <c r="AS161" s="4"/>
    </row>
    <row r="162" spans="1:45" ht="15" customHeight="1">
      <c r="A162" s="10"/>
      <c r="B162" s="9"/>
      <c r="C162" s="9"/>
      <c r="D162" s="10"/>
      <c r="E162" s="10"/>
      <c r="F162" s="14"/>
      <c r="G162" s="9"/>
      <c r="H162" s="10"/>
      <c r="I162" s="10"/>
      <c r="J162" s="10"/>
      <c r="K162" s="10"/>
      <c r="L162" s="3"/>
      <c r="M162" s="10"/>
      <c r="N162" s="10"/>
      <c r="O162" s="10"/>
      <c r="P162" s="10"/>
      <c r="Q162" s="16"/>
      <c r="R162" s="10"/>
      <c r="S162" s="10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7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spans="1:45" ht="1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3"/>
      <c r="M163" s="9"/>
      <c r="N163" s="9"/>
      <c r="O163" s="9"/>
      <c r="P163" s="9"/>
      <c r="Q163" s="17"/>
      <c r="R163" s="9"/>
      <c r="S163" s="9"/>
      <c r="AD163" s="4"/>
      <c r="AE163" s="5"/>
      <c r="AS163" s="4"/>
    </row>
    <row r="164" spans="1:45" ht="15" customHeight="1">
      <c r="A164" s="10"/>
      <c r="B164" s="9"/>
      <c r="C164" s="10"/>
      <c r="D164" s="10"/>
      <c r="E164" s="10"/>
      <c r="F164" s="14"/>
      <c r="G164" s="10"/>
      <c r="H164" s="10"/>
      <c r="I164" s="10"/>
      <c r="J164" s="10"/>
      <c r="K164" s="10"/>
      <c r="L164" s="3"/>
      <c r="M164" s="10"/>
      <c r="N164" s="10"/>
      <c r="O164" s="10"/>
      <c r="P164" s="10"/>
      <c r="Q164" s="16"/>
      <c r="R164" s="10"/>
      <c r="S164" s="10"/>
      <c r="T164" s="6"/>
      <c r="U164" s="6"/>
      <c r="V164" s="6"/>
      <c r="W164" s="6"/>
      <c r="Y164" s="6"/>
      <c r="Z164" s="6"/>
      <c r="AA164" s="6"/>
      <c r="AB164" s="6"/>
      <c r="AC164" s="6"/>
      <c r="AD164" s="6"/>
      <c r="AE164" s="7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spans="1:45" ht="1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3"/>
      <c r="M165" s="9"/>
      <c r="N165" s="9"/>
      <c r="O165" s="9"/>
      <c r="P165" s="9"/>
      <c r="Q165" s="17"/>
      <c r="R165" s="9"/>
      <c r="S165" s="9"/>
      <c r="AD165" s="4"/>
      <c r="AE165" s="5"/>
      <c r="AS165" s="4"/>
    </row>
    <row r="166" spans="1:45" ht="15" customHeight="1">
      <c r="A166" s="10"/>
      <c r="B166" s="9"/>
      <c r="C166" s="10"/>
      <c r="D166" s="10"/>
      <c r="E166" s="10"/>
      <c r="F166" s="14"/>
      <c r="G166" s="9"/>
      <c r="H166" s="10"/>
      <c r="I166" s="10"/>
      <c r="J166" s="10"/>
      <c r="K166" s="10"/>
      <c r="L166" s="3"/>
      <c r="M166" s="10"/>
      <c r="N166" s="10"/>
      <c r="O166" s="10"/>
      <c r="P166" s="10"/>
      <c r="Q166" s="16"/>
      <c r="R166" s="10"/>
      <c r="S166" s="10"/>
      <c r="T166" s="6"/>
      <c r="U166" s="6"/>
      <c r="V166" s="6"/>
      <c r="W166" s="6"/>
      <c r="Y166" s="6"/>
      <c r="Z166" s="6"/>
      <c r="AA166" s="6"/>
      <c r="AB166" s="6"/>
      <c r="AC166" s="6"/>
      <c r="AD166" s="6"/>
      <c r="AE166" s="7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spans="1:45" ht="15" customHeight="1">
      <c r="A167" s="9"/>
      <c r="B167" s="9"/>
      <c r="C167" s="9"/>
      <c r="D167" s="9"/>
      <c r="E167" s="9"/>
      <c r="F167" s="15"/>
      <c r="G167" s="9"/>
      <c r="H167" s="9"/>
      <c r="I167" s="9"/>
      <c r="J167" s="9"/>
      <c r="K167" s="9"/>
      <c r="L167" s="3"/>
      <c r="M167" s="9"/>
      <c r="N167" s="9"/>
      <c r="O167" s="9"/>
      <c r="P167" s="9"/>
      <c r="Q167" s="17"/>
      <c r="R167" s="6"/>
      <c r="S167" s="9"/>
      <c r="X167" s="6"/>
      <c r="AD167" s="4"/>
      <c r="AE167" s="5"/>
      <c r="AS167" s="4"/>
    </row>
    <row r="168" spans="1:45" ht="15" customHeight="1">
      <c r="A168" s="9"/>
      <c r="B168" s="9"/>
      <c r="C168" s="9"/>
      <c r="D168" s="9"/>
      <c r="E168" s="9"/>
      <c r="F168" s="15"/>
      <c r="G168" s="9"/>
      <c r="H168" s="9"/>
      <c r="I168" s="9"/>
      <c r="J168" s="9"/>
      <c r="K168" s="9"/>
      <c r="L168" s="3"/>
      <c r="M168" s="9"/>
      <c r="N168" s="9"/>
      <c r="O168" s="9"/>
      <c r="P168" s="9"/>
      <c r="Q168" s="17"/>
      <c r="R168" s="9"/>
      <c r="S168" s="9"/>
      <c r="X168" s="6"/>
      <c r="AD168" s="4"/>
      <c r="AE168" s="5"/>
      <c r="AS168" s="4"/>
    </row>
    <row r="169" spans="1:45" ht="15" customHeight="1">
      <c r="A169" s="9"/>
      <c r="B169" s="9"/>
      <c r="C169" s="9"/>
      <c r="D169" s="9"/>
      <c r="E169" s="9"/>
      <c r="F169" s="15"/>
      <c r="G169" s="10"/>
      <c r="H169" s="9"/>
      <c r="I169" s="9"/>
      <c r="J169" s="9"/>
      <c r="L169" s="3"/>
      <c r="M169" s="9"/>
      <c r="N169" s="9"/>
      <c r="O169" s="9"/>
      <c r="P169" s="9"/>
      <c r="Q169" s="17"/>
      <c r="R169" s="9"/>
      <c r="S169" s="9"/>
      <c r="AD169" s="4"/>
      <c r="AE169" s="5"/>
      <c r="AS169" s="4"/>
    </row>
    <row r="170" spans="1:45" ht="15" customHeight="1">
      <c r="A170" s="9"/>
      <c r="B170" s="9"/>
      <c r="C170" s="9"/>
      <c r="D170" s="9"/>
      <c r="E170" s="9"/>
      <c r="F170" s="9"/>
      <c r="G170" s="10"/>
      <c r="H170" s="9"/>
      <c r="I170" s="9"/>
      <c r="J170" s="9"/>
      <c r="K170" s="9"/>
      <c r="L170" s="3"/>
      <c r="M170" s="9"/>
      <c r="N170" s="9"/>
      <c r="O170" s="9"/>
      <c r="P170" s="9"/>
      <c r="Q170" s="17"/>
      <c r="R170" s="9"/>
      <c r="S170" s="9"/>
      <c r="X170" s="6"/>
      <c r="AD170" s="4"/>
      <c r="AE170" s="5"/>
      <c r="AS170" s="4"/>
    </row>
    <row r="171" spans="1:45" ht="1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3"/>
      <c r="M171" s="9"/>
      <c r="N171" s="9"/>
      <c r="O171" s="9"/>
      <c r="P171" s="9"/>
      <c r="Q171" s="17"/>
      <c r="R171" s="9"/>
      <c r="S171" s="9"/>
      <c r="AD171" s="4"/>
      <c r="AE171" s="5"/>
      <c r="AS171" s="4"/>
    </row>
    <row r="172" spans="1:45" ht="1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3"/>
      <c r="M172" s="9"/>
      <c r="N172" s="9"/>
      <c r="O172" s="9"/>
      <c r="P172" s="9"/>
      <c r="Q172" s="17"/>
      <c r="R172" s="9"/>
      <c r="S172" s="9"/>
      <c r="AD172" s="4"/>
      <c r="AE172" s="5"/>
      <c r="AS172" s="4"/>
    </row>
    <row r="173" spans="1:45" ht="15" customHeight="1">
      <c r="A173" s="9"/>
      <c r="B173" s="9"/>
      <c r="C173" s="9"/>
      <c r="D173" s="9"/>
      <c r="E173" s="9"/>
      <c r="F173" s="9"/>
      <c r="G173" s="10"/>
      <c r="H173" s="9"/>
      <c r="I173" s="9"/>
      <c r="J173" s="9"/>
      <c r="K173" s="9"/>
      <c r="L173" s="3"/>
      <c r="M173" s="9"/>
      <c r="N173" s="9"/>
      <c r="O173" s="9"/>
      <c r="P173" s="9"/>
      <c r="Q173" s="17"/>
      <c r="R173" s="9"/>
      <c r="S173" s="9"/>
      <c r="AD173" s="4"/>
      <c r="AE173" s="5"/>
      <c r="AS173" s="4"/>
    </row>
    <row r="174" spans="1:45" ht="1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L174" s="3"/>
      <c r="M174" s="9"/>
      <c r="N174" s="9"/>
      <c r="O174" s="9"/>
      <c r="P174" s="9"/>
      <c r="Q174" s="17"/>
      <c r="R174" s="9"/>
      <c r="S174" s="9"/>
      <c r="AD174" s="4"/>
      <c r="AE174" s="5"/>
      <c r="AS174" s="4"/>
    </row>
    <row r="175" spans="1:45" ht="1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8"/>
      <c r="L175" s="3"/>
      <c r="M175" s="9"/>
      <c r="N175" s="9"/>
      <c r="O175" s="9"/>
      <c r="P175" s="9"/>
      <c r="Q175" s="17"/>
      <c r="R175" s="9"/>
      <c r="S175" s="9"/>
      <c r="X175" s="6"/>
      <c r="AD175" s="4"/>
      <c r="AE175" s="5"/>
      <c r="AS175" s="4"/>
    </row>
    <row r="176" spans="1:45" ht="15" customHeight="1">
      <c r="A176" s="9"/>
      <c r="B176" s="9"/>
      <c r="C176" s="9"/>
      <c r="D176" s="9"/>
      <c r="E176" s="9"/>
      <c r="F176" s="15"/>
      <c r="G176" s="9"/>
      <c r="H176" s="9"/>
      <c r="I176" s="9"/>
      <c r="J176" s="9"/>
      <c r="K176" s="9"/>
      <c r="L176" s="3"/>
      <c r="M176" s="9"/>
      <c r="N176" s="9"/>
      <c r="O176" s="9"/>
      <c r="P176" s="9"/>
      <c r="Q176" s="17"/>
      <c r="R176" s="9"/>
      <c r="S176" s="9"/>
      <c r="X176" s="6"/>
      <c r="AD176" s="4"/>
      <c r="AE176" s="5"/>
      <c r="AS176" s="4"/>
    </row>
    <row r="177" spans="1:45" ht="1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3"/>
      <c r="M177" s="9"/>
      <c r="N177" s="9"/>
      <c r="O177" s="9"/>
      <c r="P177" s="9"/>
      <c r="Q177" s="17"/>
      <c r="R177" s="6"/>
      <c r="S177" s="9"/>
      <c r="AD177" s="4"/>
      <c r="AE177" s="5"/>
      <c r="AS177" s="4"/>
    </row>
    <row r="178" spans="1:45" ht="15" customHeight="1">
      <c r="A178" s="9"/>
      <c r="B178" s="9"/>
      <c r="C178" s="9"/>
      <c r="D178" s="9"/>
      <c r="E178" s="9"/>
      <c r="F178" s="9"/>
      <c r="G178" s="10"/>
      <c r="H178" s="9"/>
      <c r="I178" s="9"/>
      <c r="J178" s="9"/>
      <c r="K178" s="9"/>
      <c r="L178" s="3"/>
      <c r="M178" s="9"/>
      <c r="N178" s="9"/>
      <c r="O178" s="9"/>
      <c r="P178" s="9"/>
      <c r="Q178" s="17"/>
      <c r="R178" s="9"/>
      <c r="S178" s="9"/>
      <c r="X178" s="6"/>
      <c r="AD178" s="4"/>
      <c r="AE178" s="5"/>
      <c r="AS178" s="4"/>
    </row>
    <row r="179" spans="1:45" ht="15" customHeight="1">
      <c r="A179" s="9"/>
      <c r="B179" s="9"/>
      <c r="C179" s="9"/>
      <c r="D179" s="9"/>
      <c r="E179" s="9"/>
      <c r="F179" s="15"/>
      <c r="G179" s="10"/>
      <c r="H179" s="9"/>
      <c r="I179" s="9"/>
      <c r="J179" s="9"/>
      <c r="K179" s="9"/>
      <c r="L179" s="3"/>
      <c r="M179" s="9"/>
      <c r="N179" s="9"/>
      <c r="O179" s="9"/>
      <c r="P179" s="9"/>
      <c r="Q179" s="17"/>
      <c r="R179" s="6"/>
      <c r="S179" s="9"/>
      <c r="AD179" s="4"/>
      <c r="AE179" s="5"/>
      <c r="AS179" s="4"/>
    </row>
    <row r="180" spans="1:45" ht="1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3"/>
      <c r="M180" s="9"/>
      <c r="N180" s="9"/>
      <c r="O180" s="9"/>
      <c r="P180" s="9"/>
      <c r="Q180" s="17"/>
      <c r="R180" s="9"/>
      <c r="S180" s="9"/>
      <c r="AD180" s="4"/>
      <c r="AE180" s="5"/>
      <c r="AS180" s="4"/>
    </row>
    <row r="181" spans="1:45" ht="15" customHeight="1">
      <c r="A181" s="10"/>
      <c r="B181" s="9"/>
      <c r="C181" s="9"/>
      <c r="D181" s="10"/>
      <c r="E181" s="10"/>
      <c r="F181" s="10"/>
      <c r="G181" s="9"/>
      <c r="H181" s="10"/>
      <c r="I181" s="10"/>
      <c r="J181" s="10"/>
      <c r="K181" s="9"/>
      <c r="L181" s="3"/>
      <c r="M181" s="10"/>
      <c r="N181" s="10"/>
      <c r="O181" s="10"/>
      <c r="P181" s="10"/>
      <c r="Q181" s="16"/>
      <c r="R181" s="10"/>
      <c r="S181" s="10"/>
      <c r="T181" s="6"/>
      <c r="U181" s="6"/>
      <c r="V181" s="6"/>
      <c r="W181" s="6"/>
      <c r="Y181" s="6"/>
      <c r="Z181" s="6"/>
      <c r="AA181" s="6"/>
      <c r="AB181" s="6"/>
      <c r="AC181" s="6"/>
      <c r="AD181" s="6"/>
      <c r="AE181" s="7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spans="1:45" ht="15" customHeight="1">
      <c r="A182" s="9"/>
      <c r="B182" s="9"/>
      <c r="C182" s="9"/>
      <c r="D182" s="9"/>
      <c r="E182" s="9"/>
      <c r="F182" s="9"/>
      <c r="G182" s="10"/>
      <c r="H182" s="9"/>
      <c r="I182" s="9"/>
      <c r="J182" s="9"/>
      <c r="K182" s="9"/>
      <c r="L182" s="3"/>
      <c r="M182" s="9"/>
      <c r="N182" s="9"/>
      <c r="O182" s="9"/>
      <c r="P182" s="9"/>
      <c r="Q182" s="17"/>
      <c r="R182" s="9"/>
      <c r="S182" s="9"/>
      <c r="AD182" s="4"/>
      <c r="AE182" s="5"/>
      <c r="AS182" s="4"/>
    </row>
    <row r="183" spans="1:45" ht="1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L183" s="3"/>
      <c r="M183" s="9"/>
      <c r="N183" s="9"/>
      <c r="O183" s="9"/>
      <c r="P183" s="9"/>
      <c r="Q183" s="17"/>
      <c r="R183" s="9"/>
      <c r="S183" s="9"/>
      <c r="X183" s="6"/>
      <c r="AD183" s="4"/>
      <c r="AE183" s="5"/>
      <c r="AS183" s="4"/>
    </row>
    <row r="184" spans="1:45" ht="15" customHeight="1">
      <c r="A184" s="10"/>
      <c r="B184" s="9"/>
      <c r="C184" s="10"/>
      <c r="D184" s="10"/>
      <c r="E184" s="10"/>
      <c r="F184" s="10"/>
      <c r="G184" s="9"/>
      <c r="H184" s="10"/>
      <c r="I184" s="10"/>
      <c r="J184" s="10"/>
      <c r="K184" s="10"/>
      <c r="L184" s="3"/>
      <c r="M184" s="10"/>
      <c r="N184" s="10"/>
      <c r="O184" s="10"/>
      <c r="P184" s="10"/>
      <c r="Q184" s="16"/>
      <c r="R184" s="10"/>
      <c r="S184" s="10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7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spans="1:45" ht="1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3"/>
      <c r="M185" s="9"/>
      <c r="N185" s="9"/>
      <c r="O185" s="9"/>
      <c r="P185" s="9"/>
      <c r="Q185" s="17"/>
      <c r="R185" s="9"/>
      <c r="S185" s="9"/>
      <c r="AD185" s="4"/>
      <c r="AE185" s="5"/>
      <c r="AS185" s="4"/>
    </row>
    <row r="186" spans="1:45" ht="1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3"/>
      <c r="M186" s="9"/>
      <c r="N186" s="9"/>
      <c r="O186" s="9"/>
      <c r="P186" s="9"/>
      <c r="Q186" s="17"/>
      <c r="R186" s="9"/>
      <c r="S186" s="9"/>
      <c r="X186" s="6"/>
      <c r="AD186" s="4"/>
      <c r="AE186" s="5"/>
      <c r="AS186" s="4"/>
    </row>
    <row r="187" spans="1:45" ht="14.25" customHeight="1">
      <c r="A187" s="9"/>
      <c r="B187" s="9"/>
      <c r="C187" s="9"/>
      <c r="D187" s="9"/>
      <c r="E187" s="9"/>
      <c r="F187" s="9"/>
      <c r="G187" s="10"/>
      <c r="H187" s="9"/>
      <c r="I187" s="9"/>
      <c r="J187" s="9"/>
      <c r="K187" s="9"/>
      <c r="L187" s="3"/>
      <c r="M187" s="9"/>
      <c r="N187" s="9"/>
      <c r="O187" s="9"/>
      <c r="P187" s="9"/>
      <c r="Q187" s="17"/>
      <c r="R187" s="9"/>
      <c r="S187" s="9"/>
      <c r="AD187" s="4"/>
      <c r="AE187" s="5"/>
      <c r="AS187" s="4"/>
    </row>
    <row r="188" spans="1:45" ht="15" customHeight="1">
      <c r="A188" s="9"/>
      <c r="B188" s="9"/>
      <c r="C188" s="9"/>
      <c r="D188" s="9"/>
      <c r="E188" s="9"/>
      <c r="F188" s="9"/>
      <c r="G188" s="10"/>
      <c r="H188" s="9"/>
      <c r="I188" s="9"/>
      <c r="J188" s="9"/>
      <c r="K188" s="9"/>
      <c r="L188" s="3"/>
      <c r="M188" s="9"/>
      <c r="N188" s="9"/>
      <c r="O188" s="9"/>
      <c r="P188" s="9"/>
      <c r="Q188" s="17"/>
      <c r="R188" s="9"/>
      <c r="S188" s="9"/>
      <c r="AD188" s="4"/>
      <c r="AE188" s="5"/>
      <c r="AS188" s="4"/>
    </row>
    <row r="189" spans="1:45" ht="15" customHeight="1">
      <c r="A189" s="10"/>
      <c r="B189" s="9"/>
      <c r="C189" s="9"/>
      <c r="D189" s="10"/>
      <c r="E189" s="10"/>
      <c r="F189" s="10"/>
      <c r="G189" s="9"/>
      <c r="H189" s="10"/>
      <c r="I189" s="10"/>
      <c r="J189" s="10"/>
      <c r="K189" s="10"/>
      <c r="L189" s="3"/>
      <c r="M189" s="10"/>
      <c r="N189" s="10"/>
      <c r="O189" s="10"/>
      <c r="P189" s="10"/>
      <c r="Q189" s="16"/>
      <c r="R189" s="10"/>
      <c r="S189" s="10"/>
      <c r="T189" s="6"/>
      <c r="U189" s="6"/>
      <c r="V189" s="6"/>
      <c r="W189" s="6"/>
      <c r="Y189" s="6"/>
      <c r="Z189" s="6"/>
      <c r="AA189" s="6"/>
      <c r="AB189" s="6"/>
      <c r="AC189" s="6"/>
      <c r="AD189" s="6"/>
      <c r="AE189" s="7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</sheetData>
  <sortState xmlns:xlrd2="http://schemas.microsoft.com/office/spreadsheetml/2017/richdata2" ref="A2:BH1754">
    <sortCondition ref="A2:A1754"/>
    <sortCondition ref="C2:C1754"/>
    <sortCondition ref="D2:D1754"/>
  </sortState>
  <pageMargins left="0.7" right="0.7" top="0.75" bottom="0.75" header="0" footer="0"/>
  <pageSetup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75"/>
  <sheetViews>
    <sheetView zoomScale="90" zoomScaleNormal="90" workbookViewId="0">
      <selection activeCell="O14" sqref="O14"/>
    </sheetView>
  </sheetViews>
  <sheetFormatPr defaultRowHeight="14.45"/>
  <cols>
    <col min="1" max="1" width="17.7109375" customWidth="1"/>
    <col min="2" max="2" width="22.7109375" customWidth="1"/>
    <col min="3" max="3" width="8.5703125" customWidth="1"/>
    <col min="4" max="4" width="9.140625" customWidth="1"/>
    <col min="5" max="6" width="12.5703125" customWidth="1"/>
    <col min="7" max="7" width="12.85546875" customWidth="1"/>
    <col min="8" max="8" width="15.140625" bestFit="1" customWidth="1"/>
    <col min="9" max="9" width="8.7109375" customWidth="1"/>
    <col min="10" max="10" width="12.85546875" bestFit="1" customWidth="1"/>
  </cols>
  <sheetData>
    <row r="2" spans="1:2">
      <c r="A2" t="s">
        <v>45</v>
      </c>
    </row>
    <row r="3" spans="1:2">
      <c r="A3" s="18" t="s">
        <v>46</v>
      </c>
      <c r="B3" t="s">
        <v>47</v>
      </c>
    </row>
    <row r="4" spans="1:2">
      <c r="A4" s="2" t="s">
        <v>48</v>
      </c>
      <c r="B4" s="25" t="e">
        <v>#DIV/0!</v>
      </c>
    </row>
    <row r="19" spans="1:2">
      <c r="A19" t="s">
        <v>49</v>
      </c>
    </row>
    <row r="20" spans="1:2">
      <c r="A20" s="18" t="s">
        <v>47</v>
      </c>
      <c r="B20" s="18" t="s">
        <v>50</v>
      </c>
    </row>
    <row r="21" spans="1:2">
      <c r="A21" s="18" t="s">
        <v>46</v>
      </c>
      <c r="B21" t="s">
        <v>48</v>
      </c>
    </row>
    <row r="22" spans="1:2">
      <c r="A22" s="2" t="s">
        <v>48</v>
      </c>
      <c r="B22" s="25" t="e">
        <v>#DIV/0!</v>
      </c>
    </row>
    <row r="35" spans="1:4">
      <c r="B35" t="str">
        <f>B21</f>
        <v>Total general</v>
      </c>
      <c r="C35">
        <f>C21</f>
        <v>0</v>
      </c>
      <c r="D35">
        <f>D21</f>
        <v>0</v>
      </c>
    </row>
    <row r="36" spans="1:4">
      <c r="A36" t="str">
        <f>A22</f>
        <v>Total general</v>
      </c>
      <c r="B36" s="26" t="e">
        <f>(B22)*(-1)</f>
        <v>#DIV/0!</v>
      </c>
      <c r="C36" s="26">
        <f t="shared" ref="C36:D38" si="0">C22</f>
        <v>0</v>
      </c>
      <c r="D36" s="26">
        <f t="shared" si="0"/>
        <v>0</v>
      </c>
    </row>
    <row r="37" spans="1:4">
      <c r="A37">
        <f>A23</f>
        <v>0</v>
      </c>
      <c r="B37" s="26">
        <f>(B23)*(-1)</f>
        <v>0</v>
      </c>
      <c r="C37" s="26">
        <f t="shared" si="0"/>
        <v>0</v>
      </c>
      <c r="D37" s="26">
        <f t="shared" si="0"/>
        <v>0</v>
      </c>
    </row>
    <row r="38" spans="1:4">
      <c r="A38">
        <f>A24</f>
        <v>0</v>
      </c>
      <c r="B38" s="26">
        <f>(B24)*(-1)</f>
        <v>0</v>
      </c>
      <c r="C38" s="26">
        <f t="shared" si="0"/>
        <v>0</v>
      </c>
      <c r="D38" s="26">
        <f t="shared" si="0"/>
        <v>0</v>
      </c>
    </row>
    <row r="39" spans="1:4">
      <c r="A39">
        <f t="shared" ref="A39:A44" si="1">A25</f>
        <v>0</v>
      </c>
      <c r="B39" s="26">
        <f t="shared" ref="B39:B44" si="2">(B25)*(-1)</f>
        <v>0</v>
      </c>
      <c r="C39" s="26">
        <f t="shared" ref="C39:D39" si="3">C25</f>
        <v>0</v>
      </c>
      <c r="D39" s="26">
        <f t="shared" si="3"/>
        <v>0</v>
      </c>
    </row>
    <row r="40" spans="1:4">
      <c r="A40">
        <f t="shared" si="1"/>
        <v>0</v>
      </c>
      <c r="B40" s="26">
        <f t="shared" si="2"/>
        <v>0</v>
      </c>
      <c r="C40" s="26">
        <f t="shared" ref="C40:D40" si="4">C26</f>
        <v>0</v>
      </c>
      <c r="D40" s="26">
        <f t="shared" si="4"/>
        <v>0</v>
      </c>
    </row>
    <row r="41" spans="1:4">
      <c r="A41">
        <f t="shared" si="1"/>
        <v>0</v>
      </c>
      <c r="B41" s="26">
        <f t="shared" si="2"/>
        <v>0</v>
      </c>
      <c r="C41" s="26">
        <f t="shared" ref="C41:D41" si="5">C27</f>
        <v>0</v>
      </c>
      <c r="D41" s="26">
        <f t="shared" si="5"/>
        <v>0</v>
      </c>
    </row>
    <row r="42" spans="1:4">
      <c r="A42">
        <f t="shared" si="1"/>
        <v>0</v>
      </c>
      <c r="B42" s="26">
        <f t="shared" si="2"/>
        <v>0</v>
      </c>
      <c r="C42" s="26">
        <f t="shared" ref="C42:D42" si="6">C28</f>
        <v>0</v>
      </c>
      <c r="D42" s="26">
        <f t="shared" si="6"/>
        <v>0</v>
      </c>
    </row>
    <row r="43" spans="1:4">
      <c r="A43">
        <f t="shared" si="1"/>
        <v>0</v>
      </c>
      <c r="B43" s="26">
        <f t="shared" si="2"/>
        <v>0</v>
      </c>
      <c r="C43" s="26">
        <f t="shared" ref="C43:D43" si="7">C29</f>
        <v>0</v>
      </c>
      <c r="D43" s="26">
        <f t="shared" si="7"/>
        <v>0</v>
      </c>
    </row>
    <row r="44" spans="1:4">
      <c r="A44">
        <f t="shared" si="1"/>
        <v>0</v>
      </c>
      <c r="B44" s="26">
        <f t="shared" si="2"/>
        <v>0</v>
      </c>
      <c r="C44" s="26">
        <f t="shared" ref="C44:D44" si="8">C30</f>
        <v>0</v>
      </c>
      <c r="D44" s="26">
        <f t="shared" si="8"/>
        <v>0</v>
      </c>
    </row>
    <row r="45" spans="1:4">
      <c r="B45" s="26"/>
      <c r="C45" s="26"/>
      <c r="D45" s="26"/>
    </row>
    <row r="46" spans="1:4">
      <c r="B46" s="26"/>
      <c r="C46" s="26"/>
      <c r="D46" s="26"/>
    </row>
    <row r="47" spans="1:4">
      <c r="B47" s="26"/>
      <c r="C47" s="26"/>
      <c r="D47" s="26"/>
    </row>
    <row r="51" spans="1:2">
      <c r="A51" t="s">
        <v>51</v>
      </c>
    </row>
    <row r="52" spans="1:2">
      <c r="A52" s="18" t="s">
        <v>47</v>
      </c>
      <c r="B52" s="18" t="s">
        <v>50</v>
      </c>
    </row>
    <row r="53" spans="1:2">
      <c r="A53" s="18" t="s">
        <v>46</v>
      </c>
      <c r="B53" t="s">
        <v>48</v>
      </c>
    </row>
    <row r="54" spans="1:2">
      <c r="A54" s="2" t="s">
        <v>48</v>
      </c>
      <c r="B54" s="25" t="e">
        <v>#DIV/0!</v>
      </c>
    </row>
    <row r="67" spans="1:2">
      <c r="A67" t="s">
        <v>52</v>
      </c>
    </row>
    <row r="68" spans="1:2">
      <c r="A68" s="18" t="s">
        <v>47</v>
      </c>
      <c r="B68" s="18" t="s">
        <v>50</v>
      </c>
    </row>
    <row r="69" spans="1:2">
      <c r="A69" s="18" t="s">
        <v>46</v>
      </c>
      <c r="B69" t="s">
        <v>48</v>
      </c>
    </row>
    <row r="70" spans="1:2">
      <c r="A70" s="2" t="s">
        <v>48</v>
      </c>
      <c r="B70" s="25" t="e">
        <v>#DIV/0!</v>
      </c>
    </row>
    <row r="84" spans="1:16">
      <c r="A84" s="27" t="s">
        <v>53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>
      <c r="A85" s="18" t="s">
        <v>46</v>
      </c>
      <c r="B85" t="s">
        <v>47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>
      <c r="A86" s="2" t="s">
        <v>48</v>
      </c>
      <c r="B86" s="25" t="e">
        <v>#DIV/0!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</row>
    <row r="96" spans="1:1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</row>
    <row r="97" spans="1:1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</row>
    <row r="99" spans="1:1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</row>
    <row r="100" spans="1:16">
      <c r="A100" s="27" t="s">
        <v>48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</row>
    <row r="105" spans="1:16">
      <c r="A105" t="s">
        <v>54</v>
      </c>
    </row>
    <row r="106" spans="1:16">
      <c r="A106" s="18" t="s">
        <v>46</v>
      </c>
      <c r="B106" t="s">
        <v>47</v>
      </c>
    </row>
    <row r="107" spans="1:16">
      <c r="A107" s="2" t="s">
        <v>48</v>
      </c>
      <c r="B107" s="25" t="e">
        <v>#DIV/0!</v>
      </c>
    </row>
    <row r="128" spans="1:1">
      <c r="A128" t="s">
        <v>55</v>
      </c>
    </row>
    <row r="129" spans="1:2">
      <c r="A129" s="18" t="s">
        <v>47</v>
      </c>
      <c r="B129" s="18" t="s">
        <v>50</v>
      </c>
    </row>
    <row r="130" spans="1:2">
      <c r="A130" s="18" t="s">
        <v>46</v>
      </c>
      <c r="B130" t="s">
        <v>48</v>
      </c>
    </row>
    <row r="131" spans="1:2">
      <c r="A131" s="2" t="s">
        <v>48</v>
      </c>
      <c r="B131" s="25" t="e">
        <v>#DIV/0!</v>
      </c>
    </row>
    <row r="146" spans="1:2">
      <c r="A146" t="s">
        <v>56</v>
      </c>
    </row>
    <row r="147" spans="1:2">
      <c r="A147" s="18" t="s">
        <v>12</v>
      </c>
      <c r="B147" t="s">
        <v>57</v>
      </c>
    </row>
    <row r="149" spans="1:2">
      <c r="A149" s="18" t="s">
        <v>47</v>
      </c>
      <c r="B149" s="18" t="s">
        <v>50</v>
      </c>
    </row>
    <row r="150" spans="1:2">
      <c r="A150" s="18" t="s">
        <v>46</v>
      </c>
      <c r="B150" t="s">
        <v>48</v>
      </c>
    </row>
    <row r="151" spans="1:2">
      <c r="A151" s="2" t="s">
        <v>48</v>
      </c>
      <c r="B151" s="25" t="e">
        <v>#DIV/0!</v>
      </c>
    </row>
    <row r="171" spans="1:2">
      <c r="A171" t="s">
        <v>58</v>
      </c>
    </row>
    <row r="172" spans="1:2">
      <c r="A172" s="18" t="s">
        <v>47</v>
      </c>
      <c r="B172" s="18" t="s">
        <v>50</v>
      </c>
    </row>
    <row r="173" spans="1:2">
      <c r="B173" t="s">
        <v>48</v>
      </c>
    </row>
    <row r="174" spans="1:2">
      <c r="A174" s="18" t="s">
        <v>46</v>
      </c>
    </row>
    <row r="175" spans="1:2">
      <c r="A175" s="2" t="s">
        <v>48</v>
      </c>
      <c r="B175" s="25" t="e">
        <v>#DIV/0!</v>
      </c>
    </row>
  </sheetData>
  <pageMargins left="0.7" right="0.7" top="0.75" bottom="0.75" header="0.3" footer="0.3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0"/>
  <sheetViews>
    <sheetView zoomScale="80" zoomScaleNormal="80" workbookViewId="0">
      <selection activeCell="F25" sqref="F25"/>
    </sheetView>
  </sheetViews>
  <sheetFormatPr defaultRowHeight="14.45"/>
  <cols>
    <col min="1" max="1" width="16.7109375" customWidth="1"/>
    <col min="2" max="2" width="22.7109375" customWidth="1"/>
    <col min="3" max="3" width="12.28515625" customWidth="1"/>
    <col min="4" max="4" width="7.28515625" bestFit="1" customWidth="1"/>
    <col min="5" max="5" width="7.28515625" customWidth="1"/>
    <col min="6" max="6" width="12.7109375" customWidth="1"/>
    <col min="7" max="7" width="12.85546875" customWidth="1"/>
    <col min="8" max="9" width="11.28515625" hidden="1" customWidth="1"/>
    <col min="10" max="11" width="6.5703125" customWidth="1"/>
    <col min="12" max="12" width="51.85546875" customWidth="1"/>
    <col min="13" max="13" width="9.140625" bestFit="1" customWidth="1"/>
    <col min="14" max="14" width="9.5703125" bestFit="1" customWidth="1"/>
    <col min="15" max="17" width="6.42578125" bestFit="1" customWidth="1"/>
    <col min="18" max="18" width="6.5703125" customWidth="1"/>
    <col min="19" max="19" width="12.85546875" customWidth="1"/>
    <col min="20" max="20" width="12.85546875" bestFit="1" customWidth="1"/>
  </cols>
  <sheetData>
    <row r="1" spans="1:20" ht="21">
      <c r="A1" s="32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s="35" customFormat="1" ht="21">
      <c r="A2" s="34"/>
    </row>
    <row r="3" spans="1:20" ht="18">
      <c r="A3" s="30"/>
    </row>
    <row r="4" spans="1:20">
      <c r="A4" t="s">
        <v>60</v>
      </c>
    </row>
    <row r="5" spans="1:20">
      <c r="B5" s="18" t="s">
        <v>50</v>
      </c>
    </row>
    <row r="6" spans="1:20">
      <c r="B6" t="s">
        <v>61</v>
      </c>
      <c r="C6" t="s">
        <v>48</v>
      </c>
    </row>
    <row r="7" spans="1:20">
      <c r="A7" t="s">
        <v>47</v>
      </c>
      <c r="B7" s="25" t="e">
        <v>#DIV/0!</v>
      </c>
      <c r="C7" s="25" t="e">
        <v>#DIV/0!</v>
      </c>
    </row>
    <row r="12" spans="1:20">
      <c r="A12" t="s">
        <v>62</v>
      </c>
    </row>
    <row r="13" spans="1:20">
      <c r="B13" s="18" t="s">
        <v>50</v>
      </c>
      <c r="M13" s="28" t="s">
        <v>63</v>
      </c>
      <c r="N13" s="28" t="s">
        <v>64</v>
      </c>
      <c r="O13" s="28" t="s">
        <v>65</v>
      </c>
      <c r="P13" s="28" t="s">
        <v>66</v>
      </c>
      <c r="Q13" s="28" t="s">
        <v>67</v>
      </c>
    </row>
    <row r="14" spans="1:20">
      <c r="B14" t="s">
        <v>61</v>
      </c>
      <c r="C14" t="s">
        <v>48</v>
      </c>
      <c r="L14" t="s">
        <v>68</v>
      </c>
      <c r="M14" s="31" t="e">
        <f>GETPIVOTDATA("ANY",$A$13,"Q13_02_Claretat_Obj_sessio","MOLT")</f>
        <v>#REF!</v>
      </c>
      <c r="N14" s="31" t="e">
        <f>GETPIVOTDATA("ANY",$A$13,"Q13_02_Claretat_Obj_sessio","BASTANT")</f>
        <v>#REF!</v>
      </c>
      <c r="O14" s="31" t="e">
        <f>GETPIVOTDATA("ANY",$A$13,"Q13_02_Claretat_Obj_sessio","POC")</f>
        <v>#REF!</v>
      </c>
      <c r="P14" s="31" t="e">
        <f>GETPIVOTDATA("ANY",$A$13,"Q13_02_Claretat_Obj_sessio","GENS")</f>
        <v>#REF!</v>
      </c>
      <c r="Q14" s="31" t="e">
        <f>GETPIVOTDATA("ANY",$A$13,"Q13_02_Claretat_Obj_sessio","NC")</f>
        <v>#REF!</v>
      </c>
    </row>
    <row r="15" spans="1:20">
      <c r="A15" t="s">
        <v>47</v>
      </c>
      <c r="B15" s="25" t="e">
        <v>#DIV/0!</v>
      </c>
      <c r="C15" s="25" t="e">
        <v>#DIV/0!</v>
      </c>
      <c r="H15" s="25"/>
      <c r="I15" s="25"/>
      <c r="L15" t="s">
        <v>69</v>
      </c>
      <c r="M15" s="31" t="e">
        <f>GETPIVOTDATA("ANY",$A$18,"Q13_03_Antelació_convocatòria","MOLT")</f>
        <v>#REF!</v>
      </c>
      <c r="N15" s="31" t="e">
        <f>GETPIVOTDATA("ANY",$A$18,"Q13_03_Antelació_convocatòria","BASTANT")</f>
        <v>#REF!</v>
      </c>
      <c r="O15" s="31" t="e">
        <f>GETPIVOTDATA("ANY",$A$18,"Q13_03_Antelació_convocatòria","POC")</f>
        <v>#REF!</v>
      </c>
      <c r="P15" s="31" t="e">
        <f>GETPIVOTDATA("ANY",$A$18,"Q13_03_Antelació_convocatòria","GENS")</f>
        <v>#REF!</v>
      </c>
      <c r="Q15" s="31" t="e">
        <f>GETPIVOTDATA("ANY",$A$18,"Q13_03_Antelació_convocatòria","NC")</f>
        <v>#REF!</v>
      </c>
    </row>
    <row r="16" spans="1:20">
      <c r="L16" t="s">
        <v>70</v>
      </c>
      <c r="M16" s="31" t="e">
        <f>GETPIVOTDATA("ANY",$A$23,"Q13_04_Materials_info_clars_i_accessibles","Molt")</f>
        <v>#REF!</v>
      </c>
      <c r="N16" s="31" t="e">
        <f>GETPIVOTDATA("ANY",$A$23,"Q13_04_Materials_info_clars_i_accessibles","Bastant")</f>
        <v>#REF!</v>
      </c>
      <c r="O16" s="31" t="e">
        <f>GETPIVOTDATA("ANY",$A$23,"Q13_04_Materials_info_clars_i_accessibles","Poc")</f>
        <v>#REF!</v>
      </c>
      <c r="P16" s="31" t="e">
        <f>GETPIVOTDATA("ANY",$A$23,"Q13_04_Materials_info_clars_i_accessibles","Gens")</f>
        <v>#REF!</v>
      </c>
      <c r="Q16" s="31" t="e">
        <f>GETPIVOTDATA("ANY",$A$23,"Q13_04_Materials_info_clars_i_accessibles","NC")</f>
        <v>#REF!</v>
      </c>
    </row>
    <row r="17" spans="1:17">
      <c r="A17" t="s">
        <v>71</v>
      </c>
      <c r="L17" t="s">
        <v>72</v>
      </c>
      <c r="M17" s="31" t="e">
        <f>GETPIVOTDATA("ANY",$A$28,"Q13_05_Perspectiva_gènere","Molt")</f>
        <v>#REF!</v>
      </c>
      <c r="N17" s="31" t="e">
        <f>GETPIVOTDATA("ANY",$A$28,"Q13_05_Perspectiva_gènere","Bastant")</f>
        <v>#REF!</v>
      </c>
      <c r="O17" s="31" t="e">
        <f>GETPIVOTDATA("ANY",$A$28,"Q13_05_Perspectiva_gènere","Poc")</f>
        <v>#REF!</v>
      </c>
      <c r="P17" s="31" t="e">
        <f>GETPIVOTDATA("ANY",$A$28,"Q13_05_Perspectiva_gènere","Gens")</f>
        <v>#REF!</v>
      </c>
      <c r="Q17" s="31" t="e">
        <f>GETPIVOTDATA("ANY",$A$28,"Q13_05_Perspectiva_gènere","NC")</f>
        <v>#REF!</v>
      </c>
    </row>
    <row r="18" spans="1:17">
      <c r="B18" s="18" t="s">
        <v>50</v>
      </c>
    </row>
    <row r="19" spans="1:17">
      <c r="B19" t="s">
        <v>61</v>
      </c>
      <c r="C19" t="s">
        <v>48</v>
      </c>
    </row>
    <row r="20" spans="1:17">
      <c r="A20" t="s">
        <v>47</v>
      </c>
      <c r="B20" s="25" t="e">
        <v>#DIV/0!</v>
      </c>
      <c r="C20" s="25" t="e">
        <v>#DIV/0!</v>
      </c>
      <c r="H20" s="25"/>
      <c r="I20" s="25"/>
    </row>
    <row r="22" spans="1:17">
      <c r="A22" t="s">
        <v>73</v>
      </c>
    </row>
    <row r="23" spans="1:17">
      <c r="B23" s="18" t="s">
        <v>50</v>
      </c>
    </row>
    <row r="24" spans="1:17">
      <c r="B24" t="s">
        <v>48</v>
      </c>
    </row>
    <row r="25" spans="1:17">
      <c r="A25" t="s">
        <v>47</v>
      </c>
      <c r="B25" s="25" t="e">
        <v>#DIV/0!</v>
      </c>
      <c r="H25" s="25"/>
      <c r="I25" s="25"/>
    </row>
    <row r="27" spans="1:17">
      <c r="A27" t="s">
        <v>74</v>
      </c>
    </row>
    <row r="28" spans="1:17">
      <c r="B28" s="18" t="s">
        <v>50</v>
      </c>
    </row>
    <row r="29" spans="1:17">
      <c r="B29" t="s">
        <v>61</v>
      </c>
      <c r="C29" t="s">
        <v>48</v>
      </c>
    </row>
    <row r="30" spans="1:17">
      <c r="A30" t="s">
        <v>47</v>
      </c>
      <c r="B30" s="25" t="e">
        <v>#DIV/0!</v>
      </c>
      <c r="C30" s="25" t="e">
        <v>#DIV/0!</v>
      </c>
    </row>
    <row r="38" spans="1:20" ht="21">
      <c r="A38" s="32" t="s">
        <v>75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40" spans="1:20">
      <c r="A40" t="s">
        <v>76</v>
      </c>
      <c r="M40" s="28" t="s">
        <v>63</v>
      </c>
      <c r="N40" s="28" t="s">
        <v>64</v>
      </c>
      <c r="O40" s="28" t="s">
        <v>65</v>
      </c>
      <c r="P40" s="28" t="s">
        <v>66</v>
      </c>
      <c r="Q40" s="28" t="s">
        <v>67</v>
      </c>
    </row>
    <row r="41" spans="1:20">
      <c r="B41" s="18" t="s">
        <v>50</v>
      </c>
      <c r="L41" t="s">
        <v>77</v>
      </c>
      <c r="M41" s="31" t="e">
        <f>GETPIVOTDATA("ANY",$A$41,"Q13_06_Dinamica_treball","MOLT")</f>
        <v>#REF!</v>
      </c>
      <c r="N41" s="31" t="e">
        <f>GETPIVOTDATA("ANY",$A$41,"Q13_06_Dinamica_treball","BASTANT")</f>
        <v>#REF!</v>
      </c>
      <c r="O41" s="31" t="e">
        <f>GETPIVOTDATA("ANY",$A$41,"Q13_06_Dinamica_treball","POC")</f>
        <v>#REF!</v>
      </c>
      <c r="P41" s="31" t="e">
        <f>GETPIVOTDATA("ANY",$A$41,"Q13_06_Dinamica_treball","GENS")</f>
        <v>#REF!</v>
      </c>
      <c r="Q41" s="31" t="e">
        <f>GETPIVOTDATA("ANY",$A$41,"Q13_06_Dinamica_treball","NC")</f>
        <v>#REF!</v>
      </c>
    </row>
    <row r="42" spans="1:20">
      <c r="B42" t="s">
        <v>61</v>
      </c>
      <c r="C42" t="s">
        <v>48</v>
      </c>
      <c r="L42" t="s">
        <v>78</v>
      </c>
      <c r="M42" s="31" t="e">
        <f>GETPIVOTDATA("ANY",$A$46,"Q13_07_Opinions_representades","MOLT")</f>
        <v>#REF!</v>
      </c>
      <c r="N42" s="31" t="e">
        <f>GETPIVOTDATA("ANY",$A$46,"Q13_07_Opinions_representades","BASTANT")</f>
        <v>#REF!</v>
      </c>
      <c r="O42" s="31" t="e">
        <f>GETPIVOTDATA("ANY",$A$46,"Q13_07_Opinions_representades","POC")</f>
        <v>#REF!</v>
      </c>
      <c r="P42" s="31" t="e">
        <f>GETPIVOTDATA("ANY",$A$46,"Q13_07_Opinions_representades","GENS")</f>
        <v>#REF!</v>
      </c>
      <c r="Q42" s="31" t="e">
        <f>GETPIVOTDATA("ANY",$A$46,"Q13_07_Opinions_representades","NC")</f>
        <v>#REF!</v>
      </c>
    </row>
    <row r="43" spans="1:20">
      <c r="A43" t="s">
        <v>47</v>
      </c>
      <c r="B43" s="25" t="e">
        <v>#DIV/0!</v>
      </c>
      <c r="C43" s="25" t="e">
        <v>#DIV/0!</v>
      </c>
      <c r="L43" t="s">
        <v>79</v>
      </c>
      <c r="M43" s="31" t="e">
        <f>GETPIVOTDATA("ANY",$A$51,"Q13_08_Horaris_adequats","MOLT")</f>
        <v>#REF!</v>
      </c>
      <c r="N43" s="31" t="e">
        <f>GETPIVOTDATA("ANY",$A$51,"Q13_08_Horaris_adequats","BASTANT")</f>
        <v>#REF!</v>
      </c>
      <c r="O43" s="31" t="e">
        <f>GETPIVOTDATA("ANY",$A$51,"Q13_08_Horaris_adequats","POC")</f>
        <v>#REF!</v>
      </c>
      <c r="P43" s="31" t="e">
        <f>GETPIVOTDATA("ANY",$A$51,"Q13_08_Horaris_adequats","GENS")</f>
        <v>#REF!</v>
      </c>
      <c r="Q43" s="31" t="e">
        <f>GETPIVOTDATA("ANY",$A$51,"Q13_08_Horaris_adequats","NC")</f>
        <v>#REF!</v>
      </c>
    </row>
    <row r="44" spans="1:20">
      <c r="L44" t="s">
        <v>80</v>
      </c>
      <c r="M44" s="31" t="e">
        <f>GETPIVOTDATA("ANY",$A$56,"Q13_09_Espais_Fisics_adequats","MOLT")</f>
        <v>#REF!</v>
      </c>
      <c r="N44" s="31" t="e">
        <f>GETPIVOTDATA("ANY",$A$56,"Q13_09_Espais_Fisics_adequats","BASTANT")</f>
        <v>#REF!</v>
      </c>
      <c r="O44" s="31" t="e">
        <f>GETPIVOTDATA("ANY",$A$56,"Q13_09_Espais_Fisics_adequats","POC")</f>
        <v>#REF!</v>
      </c>
      <c r="P44" s="31" t="e">
        <f>GETPIVOTDATA("ANY",$A$56,"Q13_09_Espais_Fisics_adequats","GENS")</f>
        <v>#REF!</v>
      </c>
      <c r="Q44" s="31" t="e">
        <f>GETPIVOTDATA("ANY",$A$56,"Q13_09_Espais_Fisics_adequats","NC")</f>
        <v>#REF!</v>
      </c>
    </row>
    <row r="45" spans="1:20">
      <c r="A45" t="s">
        <v>81</v>
      </c>
      <c r="L45" t="s">
        <v>82</v>
      </c>
      <c r="M45" s="31" t="e">
        <f>GETPIVOTDATA("ANY",$A$61,"Q13_10_Nivell_participacio","MOLT")</f>
        <v>#REF!</v>
      </c>
      <c r="N45" s="31" t="e">
        <f>GETPIVOTDATA("ANY",$A$61,"Q13_10_Nivell_participacio","BASTANT")</f>
        <v>#REF!</v>
      </c>
      <c r="O45" s="31" t="e">
        <f>GETPIVOTDATA("ANY",$A$61,"Q13_10_Nivell_participacio","POC")</f>
        <v>#REF!</v>
      </c>
      <c r="P45" s="31" t="e">
        <f>GETPIVOTDATA("ANY",$A$61,"Q13_10_Nivell_participacio","GENS")</f>
        <v>#REF!</v>
      </c>
      <c r="Q45" s="31" t="e">
        <f>GETPIVOTDATA("ANY",$A$61,"Q13_10_Nivell_participacio","NC")</f>
        <v>#REF!</v>
      </c>
    </row>
    <row r="46" spans="1:20">
      <c r="B46" s="18" t="s">
        <v>50</v>
      </c>
      <c r="L46" t="s">
        <v>83</v>
      </c>
      <c r="M46" s="31" t="e">
        <f>GETPIVOTDATA("ANY",$A$66,"Q13_11_Professionalitat_dinamitzadors","MOLT")</f>
        <v>#REF!</v>
      </c>
      <c r="N46" s="31" t="e">
        <f>GETPIVOTDATA("ANY",$A$66,"Q13_11_Professionalitat_dinamitzadors","BASTANT")</f>
        <v>#REF!</v>
      </c>
      <c r="O46" s="31" t="e">
        <f>GETPIVOTDATA("ANY",$A$66,"Q13_11_Professionalitat_dinamitzadors","POC")</f>
        <v>#REF!</v>
      </c>
      <c r="P46" s="31" t="e">
        <f>GETPIVOTDATA("ANY",$A$66,"Q13_11_Professionalitat_dinamitzadors","GENS")</f>
        <v>#REF!</v>
      </c>
      <c r="Q46" s="31" t="e">
        <f>GETPIVOTDATA("ANY",$A$66,"Q13_11_Professionalitat_dinamitzadors","NC")</f>
        <v>#REF!</v>
      </c>
    </row>
    <row r="47" spans="1:20">
      <c r="B47" t="s">
        <v>61</v>
      </c>
      <c r="C47" t="s">
        <v>48</v>
      </c>
    </row>
    <row r="48" spans="1:20">
      <c r="A48" t="s">
        <v>47</v>
      </c>
      <c r="B48" s="25" t="e">
        <v>#DIV/0!</v>
      </c>
      <c r="C48" s="25" t="e">
        <v>#DIV/0!</v>
      </c>
    </row>
    <row r="50" spans="1:3">
      <c r="A50" t="s">
        <v>84</v>
      </c>
    </row>
    <row r="51" spans="1:3">
      <c r="B51" s="18" t="s">
        <v>50</v>
      </c>
    </row>
    <row r="52" spans="1:3">
      <c r="B52" t="s">
        <v>61</v>
      </c>
      <c r="C52" t="s">
        <v>48</v>
      </c>
    </row>
    <row r="53" spans="1:3">
      <c r="A53" t="s">
        <v>47</v>
      </c>
      <c r="B53" s="25" t="e">
        <v>#DIV/0!</v>
      </c>
      <c r="C53" s="25" t="e">
        <v>#DIV/0!</v>
      </c>
    </row>
    <row r="55" spans="1:3">
      <c r="A55" t="s">
        <v>85</v>
      </c>
    </row>
    <row r="56" spans="1:3">
      <c r="B56" s="18" t="s">
        <v>50</v>
      </c>
    </row>
    <row r="57" spans="1:3">
      <c r="B57" t="s">
        <v>61</v>
      </c>
      <c r="C57" t="s">
        <v>48</v>
      </c>
    </row>
    <row r="58" spans="1:3">
      <c r="A58" t="s">
        <v>47</v>
      </c>
      <c r="B58" s="25" t="e">
        <v>#DIV/0!</v>
      </c>
      <c r="C58" s="25" t="e">
        <v>#DIV/0!</v>
      </c>
    </row>
    <row r="60" spans="1:3">
      <c r="A60" t="s">
        <v>86</v>
      </c>
    </row>
    <row r="61" spans="1:3">
      <c r="B61" s="18" t="s">
        <v>50</v>
      </c>
    </row>
    <row r="62" spans="1:3">
      <c r="B62" t="s">
        <v>61</v>
      </c>
      <c r="C62" t="s">
        <v>48</v>
      </c>
    </row>
    <row r="63" spans="1:3">
      <c r="A63" t="s">
        <v>47</v>
      </c>
      <c r="B63" s="25" t="e">
        <v>#DIV/0!</v>
      </c>
      <c r="C63" s="25" t="e">
        <v>#DIV/0!</v>
      </c>
    </row>
    <row r="65" spans="1:20">
      <c r="A65" t="s">
        <v>87</v>
      </c>
    </row>
    <row r="66" spans="1:20">
      <c r="B66" s="18" t="s">
        <v>50</v>
      </c>
    </row>
    <row r="67" spans="1:20">
      <c r="B67" t="s">
        <v>61</v>
      </c>
      <c r="C67" t="s">
        <v>48</v>
      </c>
    </row>
    <row r="68" spans="1:20">
      <c r="A68" t="s">
        <v>47</v>
      </c>
      <c r="B68" s="25" t="e">
        <v>#DIV/0!</v>
      </c>
      <c r="C68" s="25" t="e">
        <v>#DIV/0!</v>
      </c>
    </row>
    <row r="75" spans="1:20" ht="21">
      <c r="A75" s="32" t="s">
        <v>88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7" spans="1:20">
      <c r="A77" t="s">
        <v>89</v>
      </c>
    </row>
    <row r="79" spans="1:20">
      <c r="M79" s="28" t="s">
        <v>63</v>
      </c>
      <c r="N79" s="28" t="s">
        <v>64</v>
      </c>
      <c r="O79" s="28" t="s">
        <v>65</v>
      </c>
      <c r="P79" s="28" t="s">
        <v>66</v>
      </c>
      <c r="Q79" s="28" t="s">
        <v>67</v>
      </c>
    </row>
    <row r="80" spans="1:20">
      <c r="L80" t="s">
        <v>90</v>
      </c>
      <c r="M80" s="31" t="e">
        <f>GETPIVOTDATA("ANY",$A$81,"Q13_13_Resultats_assolits_i_opinio","MOLT")</f>
        <v>#REF!</v>
      </c>
      <c r="N80" s="31" t="e">
        <f>GETPIVOTDATA("ANY",$A$81,"Q13_13_Resultats_assolits_i_opinio","BASTANT")</f>
        <v>#REF!</v>
      </c>
      <c r="O80" s="31" t="e">
        <f>GETPIVOTDATA("ANY",$A$81,"Q13_13_Resultats_assolits_i_opinio","POC")</f>
        <v>#REF!</v>
      </c>
      <c r="P80" s="31" t="e">
        <f>GETPIVOTDATA("ANY",$A$81,"Q13_13_Resultats_assolits_i_opinio","GENS")</f>
        <v>#REF!</v>
      </c>
      <c r="Q80" s="31" t="e">
        <f>GETPIVOTDATA("ANY",$A$81,"Q13_13_Resultats_assolits_i_opinio","NC")</f>
        <v>#REF!</v>
      </c>
    </row>
    <row r="81" spans="1:17">
      <c r="B81" s="18" t="s">
        <v>50</v>
      </c>
      <c r="L81" t="s">
        <v>91</v>
      </c>
      <c r="M81" s="31" t="e">
        <f>GETPIVOTDATA("ANY",$A$90,"Q13_14_Assolit_conclusions_concretes","MOLT")</f>
        <v>#REF!</v>
      </c>
      <c r="N81" s="31" t="e">
        <f>GETPIVOTDATA("ANY",$A$90,"Q13_14_Assolit_conclusions_concretes","BASTANT")</f>
        <v>#REF!</v>
      </c>
      <c r="O81" s="31" t="e">
        <f>GETPIVOTDATA("ANY",$A$90,"Q13_14_Assolit_conclusions_concretes","POC")</f>
        <v>#REF!</v>
      </c>
      <c r="P81" s="31" t="e">
        <f>GETPIVOTDATA("ANY",$A$90,"Q13_14_Assolit_conclusions_concretes","GENS")</f>
        <v>#REF!</v>
      </c>
      <c r="Q81" s="31" t="e">
        <f>GETPIVOTDATA("ANY",$A$90,"Q13_14_Assolit_conclusions_concretes","NC")</f>
        <v>#REF!</v>
      </c>
    </row>
    <row r="82" spans="1:17">
      <c r="B82" t="s">
        <v>61</v>
      </c>
      <c r="C82" t="s">
        <v>48</v>
      </c>
      <c r="L82" t="s">
        <v>92</v>
      </c>
      <c r="M82" s="31" t="e">
        <f>GETPIVOTDATA("ANY",$A$99,"Q13_15_Millora_relació_Admcio","MOLT")</f>
        <v>#REF!</v>
      </c>
      <c r="N82" s="31" t="e">
        <f>GETPIVOTDATA("ANY",$A$99,"Q13_15_Millora_relació_Admcio","BASTANT")</f>
        <v>#REF!</v>
      </c>
      <c r="O82" s="31" t="e">
        <f>GETPIVOTDATA("ANY",$A$99,"Q13_15_Millora_relació_Admcio","POC")</f>
        <v>#REF!</v>
      </c>
      <c r="P82" s="31" t="e">
        <f>GETPIVOTDATA("ANY",$A$99,"Q13_15_Millora_relació_Admcio","GENS")</f>
        <v>#REF!</v>
      </c>
      <c r="Q82" s="31" t="e">
        <f>GETPIVOTDATA("ANY",$A$99,"Q13_15_Millora_relació_Admcio","NC")</f>
        <v>#REF!</v>
      </c>
    </row>
    <row r="83" spans="1:17">
      <c r="A83" t="s">
        <v>47</v>
      </c>
      <c r="B83" s="25" t="e">
        <v>#DIV/0!</v>
      </c>
      <c r="C83" s="25" t="e">
        <v>#DIV/0!</v>
      </c>
      <c r="L83" t="s">
        <v>93</v>
      </c>
      <c r="M83" s="31" t="e">
        <f>GETPIVOTDATA("ANY",$A$108,"Q13_16_Increment_xarxa_relacio","MOLT")</f>
        <v>#REF!</v>
      </c>
      <c r="N83" s="31" t="e">
        <f>GETPIVOTDATA("ANY",$A$108,"Q13_16_Increment_xarxa_relacio","BASTANT")</f>
        <v>#REF!</v>
      </c>
      <c r="O83" s="31" t="e">
        <f>GETPIVOTDATA("ANY",$A$108,"Q13_16_Increment_xarxa_relacio","POC")</f>
        <v>#REF!</v>
      </c>
      <c r="P83" s="31" t="e">
        <f>GETPIVOTDATA("ANY",$A$108,"Q13_16_Increment_xarxa_relacio","GENS")</f>
        <v>#REF!</v>
      </c>
      <c r="Q83" s="31" t="e">
        <f>GETPIVOTDATA("ANY",$A$108,"Q13_16_Increment_xarxa_relacio","NC")</f>
        <v>#REF!</v>
      </c>
    </row>
    <row r="84" spans="1:17">
      <c r="L84" t="s">
        <v>94</v>
      </c>
      <c r="M84" s="31" t="e">
        <f>GETPIVOTDATA("ANY",$A$117,"Q13_17_Aportacions_Adients_objectius","MOLT")</f>
        <v>#REF!</v>
      </c>
      <c r="N84" s="31" t="e">
        <f>GETPIVOTDATA("ANY",$A$117,"Q13_17_Aportacions_Adients_objectius","BASTANT")</f>
        <v>#REF!</v>
      </c>
      <c r="O84" s="31" t="e">
        <f>GETPIVOTDATA("ANY",$A$117,"Q13_17_Aportacions_Adients_objectius","POC")</f>
        <v>#REF!</v>
      </c>
      <c r="P84" s="31" t="e">
        <f>GETPIVOTDATA("ANY",$A$117,"Q13_17_Aportacions_Adients_objectius","GENS")</f>
        <v>#REF!</v>
      </c>
      <c r="Q84" s="31" t="e">
        <f>GETPIVOTDATA("ANY",$A$117,"Q13_17_Aportacions_Adients_objectius","NC")</f>
        <v>#REF!</v>
      </c>
    </row>
    <row r="85" spans="1:17">
      <c r="F85" s="25"/>
      <c r="L85" t="s">
        <v>95</v>
      </c>
      <c r="M85" s="31" t="e">
        <f>GETPIVOTDATA("ANY",$A$127,"Q13_18_Interes_participar_processos","MOLT")</f>
        <v>#REF!</v>
      </c>
      <c r="N85" s="31" t="e">
        <f>GETPIVOTDATA("ANY",$A$127,"Q13_18_Interes_participar_processos","BASTANT")</f>
        <v>#REF!</v>
      </c>
      <c r="O85" s="31" t="e">
        <f>GETPIVOTDATA("ANY",$A$117,"Q13_17_Aportacions_Adients_objectius","POC")</f>
        <v>#REF!</v>
      </c>
      <c r="P85" s="31" t="e">
        <f>GETPIVOTDATA("ANY",$A$117,"Q13_17_Aportacions_Adients_objectius","GENS")</f>
        <v>#REF!</v>
      </c>
      <c r="Q85" s="31" t="e">
        <f>GETPIVOTDATA("ANY",$A$117,"Q13_17_Aportacions_Adients_objectius","NC")</f>
        <v>#REF!</v>
      </c>
    </row>
    <row r="86" spans="1:17">
      <c r="A86" t="s">
        <v>96</v>
      </c>
    </row>
    <row r="90" spans="1:17">
      <c r="B90" s="18" t="s">
        <v>50</v>
      </c>
    </row>
    <row r="91" spans="1:17">
      <c r="B91" t="s">
        <v>61</v>
      </c>
      <c r="C91" t="s">
        <v>48</v>
      </c>
    </row>
    <row r="92" spans="1:17">
      <c r="A92" t="s">
        <v>47</v>
      </c>
      <c r="B92" s="25" t="e">
        <v>#DIV/0!</v>
      </c>
      <c r="C92" s="25" t="e">
        <v>#DIV/0!</v>
      </c>
    </row>
    <row r="95" spans="1:17">
      <c r="A95" t="s">
        <v>97</v>
      </c>
    </row>
    <row r="99" spans="1:3">
      <c r="B99" s="18" t="s">
        <v>50</v>
      </c>
    </row>
    <row r="100" spans="1:3">
      <c r="B100" t="s">
        <v>61</v>
      </c>
      <c r="C100" t="s">
        <v>48</v>
      </c>
    </row>
    <row r="101" spans="1:3">
      <c r="A101" t="s">
        <v>47</v>
      </c>
      <c r="B101" s="25" t="e">
        <v>#DIV/0!</v>
      </c>
      <c r="C101" s="25" t="e">
        <v>#DIV/0!</v>
      </c>
    </row>
    <row r="104" spans="1:3">
      <c r="A104" t="s">
        <v>98</v>
      </c>
    </row>
    <row r="108" spans="1:3">
      <c r="B108" s="18" t="s">
        <v>50</v>
      </c>
    </row>
    <row r="109" spans="1:3">
      <c r="B109" t="s">
        <v>61</v>
      </c>
      <c r="C109" t="s">
        <v>48</v>
      </c>
    </row>
    <row r="110" spans="1:3">
      <c r="A110" t="s">
        <v>47</v>
      </c>
      <c r="B110" s="25" t="e">
        <v>#DIV/0!</v>
      </c>
      <c r="C110" s="25" t="e">
        <v>#DIV/0!</v>
      </c>
    </row>
    <row r="113" spans="1:3">
      <c r="A113" t="s">
        <v>99</v>
      </c>
    </row>
    <row r="117" spans="1:3">
      <c r="B117" s="18" t="s">
        <v>50</v>
      </c>
    </row>
    <row r="118" spans="1:3">
      <c r="B118" t="s">
        <v>61</v>
      </c>
      <c r="C118" t="s">
        <v>48</v>
      </c>
    </row>
    <row r="119" spans="1:3">
      <c r="A119" t="s">
        <v>47</v>
      </c>
      <c r="B119" s="25" t="e">
        <v>#DIV/0!</v>
      </c>
      <c r="C119" s="25" t="e">
        <v>#DIV/0!</v>
      </c>
    </row>
    <row r="123" spans="1:3">
      <c r="A123" t="s">
        <v>100</v>
      </c>
    </row>
    <row r="127" spans="1:3">
      <c r="B127" s="18" t="s">
        <v>50</v>
      </c>
    </row>
    <row r="128" spans="1:3">
      <c r="B128" t="s">
        <v>61</v>
      </c>
      <c r="C128" t="s">
        <v>48</v>
      </c>
    </row>
    <row r="129" spans="1:20">
      <c r="A129" t="s">
        <v>47</v>
      </c>
      <c r="B129" s="25" t="e">
        <v>#DIV/0!</v>
      </c>
      <c r="C129" s="25" t="e">
        <v>#DIV/0!</v>
      </c>
    </row>
    <row r="131" spans="1:20">
      <c r="F131" s="25"/>
    </row>
    <row r="135" spans="1:20" ht="21">
      <c r="A135" s="32" t="s">
        <v>101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7" spans="1:20">
      <c r="A137" t="s">
        <v>102</v>
      </c>
      <c r="M137" s="28" t="s">
        <v>63</v>
      </c>
      <c r="N137" s="28" t="s">
        <v>64</v>
      </c>
      <c r="O137" s="28" t="s">
        <v>65</v>
      </c>
      <c r="P137" s="28" t="s">
        <v>66</v>
      </c>
      <c r="Q137" s="28" t="s">
        <v>67</v>
      </c>
    </row>
    <row r="138" spans="1:20">
      <c r="L138" t="s">
        <v>103</v>
      </c>
      <c r="M138" s="31" t="e">
        <f>GETPIVOTDATA("ANY",$A$141,"Q13_19_Satisfaccio_resultats_sessio","MOLT")</f>
        <v>#REF!</v>
      </c>
      <c r="N138" s="31" t="e">
        <f>GETPIVOTDATA("ANY",$A$141,"Q13_19_Satisfaccio_resultats_sessio","BASTANT")</f>
        <v>#REF!</v>
      </c>
      <c r="O138" s="31" t="e">
        <f>GETPIVOTDATA("ANY",$A$141,"Q13_19_Satisfaccio_resultats_sessio","POC")</f>
        <v>#REF!</v>
      </c>
      <c r="P138" s="31" t="e">
        <f>GETPIVOTDATA("ANY",$A$141,"Q13_19_Satisfaccio_resultats_sessio","GENS")</f>
        <v>#REF!</v>
      </c>
      <c r="Q138" s="31" t="e">
        <f>GETPIVOTDATA("ANY",$A$141,"Q13_19_Satisfaccio_resultats_sessio","NC")</f>
        <v>#REF!</v>
      </c>
    </row>
    <row r="139" spans="1:20">
      <c r="L139" t="s">
        <v>104</v>
      </c>
      <c r="M139" s="31" t="e">
        <f>GETPIVOTDATA("ANY",$A$150,"Q13_20_Satisfaccio_participacio_personal","MOLT")</f>
        <v>#REF!</v>
      </c>
      <c r="N139" s="31" t="e">
        <f>GETPIVOTDATA("ANY",$A$150,"Q13_20_Satisfaccio_participacio_personal","BASTANT")</f>
        <v>#REF!</v>
      </c>
      <c r="O139" s="31" t="e">
        <f>GETPIVOTDATA("ANY",$A$150,"Q13_20_Satisfaccio_participacio_personal","POC")</f>
        <v>#REF!</v>
      </c>
      <c r="P139" s="31" t="e">
        <f>GETPIVOTDATA("ANY",$A$150,"Q13_20_Satisfaccio_participacio_personal","GENS")</f>
        <v>#REF!</v>
      </c>
      <c r="Q139" s="31" t="e">
        <f>GETPIVOTDATA("ANY",$A$150,"Q13_20_Satisfaccio_participacio_personal","NC")</f>
        <v>#REF!</v>
      </c>
    </row>
    <row r="140" spans="1:20">
      <c r="L140" t="s">
        <v>105</v>
      </c>
      <c r="M140" s="31" t="e">
        <f>GETPIVOTDATA("ANY",$A$160,"Q13_21_Implicacio_participacio_participants","MOLT")</f>
        <v>#REF!</v>
      </c>
      <c r="N140" s="31" t="e">
        <f>GETPIVOTDATA("ANY",$A$160,"Q13_21_Implicacio_participacio_participants","BASTANT")</f>
        <v>#REF!</v>
      </c>
      <c r="O140" s="31" t="e">
        <f>GETPIVOTDATA("ANY",$A$160,"Q13_21_Implicacio_participacio_participants","POC")</f>
        <v>#REF!</v>
      </c>
      <c r="P140" s="31" t="e">
        <f>GETPIVOTDATA("ANY",$A$160,"Q13_21_Implicacio_participacio_participants","GENS")</f>
        <v>#REF!</v>
      </c>
      <c r="Q140" s="31" t="e">
        <f>GETPIVOTDATA("ANY",$A$160,"Q13_21_Implicacio_participacio_participants","NC")</f>
        <v>#REF!</v>
      </c>
    </row>
    <row r="141" spans="1:20">
      <c r="B141" s="18" t="s">
        <v>50</v>
      </c>
      <c r="L141" t="s">
        <v>106</v>
      </c>
      <c r="M141" s="31" t="e">
        <f>GETPIVOTDATA("ANY",$A$169,"Q13_22_Assoliment_objectius","MOLT")</f>
        <v>#REF!</v>
      </c>
      <c r="N141" s="31" t="e">
        <f>GETPIVOTDATA("ANY",$A$169,"Q13_22_Assoliment_objectius","BASTANT")</f>
        <v>#REF!</v>
      </c>
      <c r="O141" s="31" t="e">
        <f>GETPIVOTDATA("ANY",$A$169,"Q13_22_Assoliment_objectius","POC")</f>
        <v>#REF!</v>
      </c>
      <c r="P141" s="31" t="e">
        <f>GETPIVOTDATA("ANY",$A$169,"Q13_22_Assoliment_objectius","GENS")</f>
        <v>#REF!</v>
      </c>
      <c r="Q141" s="31" t="e">
        <f>GETPIVOTDATA("ANY",$A$169,"Q13_22_Assoliment_objectius","NC")</f>
        <v>#REF!</v>
      </c>
    </row>
    <row r="142" spans="1:20">
      <c r="B142" t="s">
        <v>61</v>
      </c>
      <c r="C142" t="s">
        <v>48</v>
      </c>
      <c r="L142" t="s">
        <v>107</v>
      </c>
      <c r="M142" s="31" t="e">
        <f>GETPIVOTDATA("ANY",$A$178,"Q13_23_Aprenentatge","MOLT")</f>
        <v>#REF!</v>
      </c>
      <c r="N142" s="31" t="e">
        <f>GETPIVOTDATA("ANY",$A$178,"Q13_23_Aprenentatge","BASTANT")</f>
        <v>#REF!</v>
      </c>
      <c r="O142" s="31" t="e">
        <f>GETPIVOTDATA("ANY",$A$178,"Q13_23_Aprenentatge","POC")</f>
        <v>#REF!</v>
      </c>
      <c r="P142" s="31" t="e">
        <f>GETPIVOTDATA("ANY",$A$178,"Q13_23_Aprenentatge","GENS")</f>
        <v>#REF!</v>
      </c>
      <c r="Q142" s="31" t="e">
        <f>GETPIVOTDATA("ANY",$A$178,"Q13_23_Aprenentatge","NC")</f>
        <v>#REF!</v>
      </c>
    </row>
    <row r="143" spans="1:20">
      <c r="A143" t="s">
        <v>47</v>
      </c>
      <c r="B143" s="25" t="e">
        <v>#DIV/0!</v>
      </c>
      <c r="C143" s="25" t="e">
        <v>#DIV/0!</v>
      </c>
    </row>
    <row r="146" spans="1:3">
      <c r="A146" t="s">
        <v>108</v>
      </c>
    </row>
    <row r="150" spans="1:3">
      <c r="B150" s="18" t="s">
        <v>50</v>
      </c>
    </row>
    <row r="151" spans="1:3">
      <c r="B151" t="s">
        <v>61</v>
      </c>
      <c r="C151" t="s">
        <v>48</v>
      </c>
    </row>
    <row r="152" spans="1:3">
      <c r="A152" t="s">
        <v>47</v>
      </c>
      <c r="B152" s="25" t="e">
        <v>#DIV/0!</v>
      </c>
      <c r="C152" s="25" t="e">
        <v>#DIV/0!</v>
      </c>
    </row>
    <row r="156" spans="1:3">
      <c r="A156" t="s">
        <v>109</v>
      </c>
    </row>
    <row r="160" spans="1:3">
      <c r="B160" s="18" t="s">
        <v>50</v>
      </c>
    </row>
    <row r="161" spans="1:3">
      <c r="B161" t="s">
        <v>61</v>
      </c>
      <c r="C161" t="s">
        <v>48</v>
      </c>
    </row>
    <row r="162" spans="1:3">
      <c r="A162" t="s">
        <v>47</v>
      </c>
      <c r="B162" s="25" t="e">
        <v>#DIV/0!</v>
      </c>
      <c r="C162" s="25" t="e">
        <v>#DIV/0!</v>
      </c>
    </row>
    <row r="165" spans="1:3">
      <c r="A165" t="s">
        <v>110</v>
      </c>
    </row>
    <row r="169" spans="1:3">
      <c r="B169" s="18" t="s">
        <v>50</v>
      </c>
    </row>
    <row r="170" spans="1:3">
      <c r="B170" t="s">
        <v>61</v>
      </c>
      <c r="C170" t="s">
        <v>48</v>
      </c>
    </row>
    <row r="171" spans="1:3">
      <c r="A171" t="s">
        <v>47</v>
      </c>
      <c r="B171" s="25" t="e">
        <v>#DIV/0!</v>
      </c>
      <c r="C171" s="25" t="e">
        <v>#DIV/0!</v>
      </c>
    </row>
    <row r="174" spans="1:3">
      <c r="A174" t="s">
        <v>111</v>
      </c>
    </row>
    <row r="178" spans="1:14">
      <c r="B178" s="18" t="s">
        <v>50</v>
      </c>
    </row>
    <row r="179" spans="1:14">
      <c r="B179" t="s">
        <v>61</v>
      </c>
      <c r="C179" t="s">
        <v>48</v>
      </c>
    </row>
    <row r="180" spans="1:14">
      <c r="A180" t="s">
        <v>47</v>
      </c>
      <c r="B180" s="25" t="e">
        <v>#DIV/0!</v>
      </c>
      <c r="C180" s="25" t="e">
        <v>#DIV/0!</v>
      </c>
    </row>
    <row r="183" spans="1:14">
      <c r="A183" s="1" t="s">
        <v>112</v>
      </c>
    </row>
    <row r="185" spans="1:14">
      <c r="L185" s="37" t="s">
        <v>113</v>
      </c>
      <c r="M185" s="38"/>
      <c r="N185" s="38"/>
    </row>
    <row r="186" spans="1:14">
      <c r="M186" t="s">
        <v>114</v>
      </c>
      <c r="N186" t="s">
        <v>115</v>
      </c>
    </row>
    <row r="187" spans="1:14">
      <c r="A187" s="18" t="s">
        <v>46</v>
      </c>
      <c r="B187" t="s">
        <v>47</v>
      </c>
      <c r="L187" t="s">
        <v>116</v>
      </c>
      <c r="M187">
        <f>GETPIVOTDATA("ANY",$A$187)</f>
        <v>0</v>
      </c>
      <c r="N187" s="31" t="e">
        <f t="shared" ref="N187:N193" si="0">M187/$M$194</f>
        <v>#DIV/0!</v>
      </c>
    </row>
    <row r="188" spans="1:14">
      <c r="A188" s="2" t="s">
        <v>48</v>
      </c>
      <c r="B188" s="36"/>
      <c r="L188" t="s">
        <v>117</v>
      </c>
      <c r="M188">
        <f>GETPIVOTDATA("ANY",$A$222)</f>
        <v>0</v>
      </c>
      <c r="N188" s="31" t="e">
        <f t="shared" si="0"/>
        <v>#DIV/0!</v>
      </c>
    </row>
    <row r="189" spans="1:14">
      <c r="L189" t="s">
        <v>118</v>
      </c>
      <c r="M189">
        <f>GETPIVOTDATA("ANY",$A$204)</f>
        <v>0</v>
      </c>
      <c r="N189" s="31" t="e">
        <f t="shared" si="0"/>
        <v>#DIV/0!</v>
      </c>
    </row>
    <row r="190" spans="1:14">
      <c r="L190" t="s">
        <v>119</v>
      </c>
      <c r="M190">
        <f>GETPIVOTDATA("ANY",$A$229)</f>
        <v>0</v>
      </c>
      <c r="N190" s="31" t="e">
        <f t="shared" si="0"/>
        <v>#DIV/0!</v>
      </c>
    </row>
    <row r="191" spans="1:14">
      <c r="L191" t="s">
        <v>120</v>
      </c>
      <c r="M191">
        <f>GETPIVOTDATA("ANY",$A$210)</f>
        <v>0</v>
      </c>
      <c r="N191" s="31" t="e">
        <f t="shared" si="0"/>
        <v>#DIV/0!</v>
      </c>
    </row>
    <row r="192" spans="1:14">
      <c r="L192" t="s">
        <v>121</v>
      </c>
      <c r="M192">
        <f>GETPIVOTDATA("ANY",$A$216)</f>
        <v>0</v>
      </c>
      <c r="N192" s="31" t="e">
        <f t="shared" si="0"/>
        <v>#DIV/0!</v>
      </c>
    </row>
    <row r="193" spans="1:14">
      <c r="A193" s="2"/>
      <c r="B193" s="36"/>
      <c r="L193" t="s">
        <v>122</v>
      </c>
      <c r="M193">
        <f>GETPIVOTDATA("ANY",$A$197)</f>
        <v>0</v>
      </c>
      <c r="N193" s="31" t="e">
        <f t="shared" si="0"/>
        <v>#DIV/0!</v>
      </c>
    </row>
    <row r="194" spans="1:14">
      <c r="A194" s="2"/>
      <c r="B194" s="36"/>
      <c r="L194" t="s">
        <v>123</v>
      </c>
      <c r="M194">
        <f>SUM(M187:M193)</f>
        <v>0</v>
      </c>
      <c r="N194" s="31" t="e">
        <f t="shared" ref="N194" si="1">M194/$M$194</f>
        <v>#DIV/0!</v>
      </c>
    </row>
    <row r="195" spans="1:14">
      <c r="A195" s="2"/>
      <c r="B195" s="36"/>
    </row>
    <row r="197" spans="1:14">
      <c r="A197" s="18" t="s">
        <v>46</v>
      </c>
      <c r="B197" t="s">
        <v>47</v>
      </c>
    </row>
    <row r="198" spans="1:14">
      <c r="A198" s="2" t="s">
        <v>48</v>
      </c>
      <c r="B198" s="36"/>
    </row>
    <row r="200" spans="1:14">
      <c r="A200" s="2"/>
      <c r="B200" s="36"/>
    </row>
    <row r="201" spans="1:14">
      <c r="A201" s="2"/>
      <c r="B201" s="36"/>
    </row>
    <row r="202" spans="1:14">
      <c r="A202" s="2"/>
      <c r="B202" s="36"/>
    </row>
    <row r="204" spans="1:14">
      <c r="A204" s="18" t="s">
        <v>46</v>
      </c>
      <c r="B204" t="s">
        <v>47</v>
      </c>
    </row>
    <row r="205" spans="1:14">
      <c r="A205" s="2" t="s">
        <v>48</v>
      </c>
      <c r="B205" s="36"/>
    </row>
    <row r="210" spans="1:2">
      <c r="A210" s="18" t="s">
        <v>46</v>
      </c>
      <c r="B210" t="s">
        <v>47</v>
      </c>
    </row>
    <row r="211" spans="1:2">
      <c r="A211" s="2" t="s">
        <v>48</v>
      </c>
      <c r="B211" s="36"/>
    </row>
    <row r="216" spans="1:2">
      <c r="A216" s="18" t="s">
        <v>46</v>
      </c>
      <c r="B216" t="s">
        <v>47</v>
      </c>
    </row>
    <row r="217" spans="1:2">
      <c r="A217" s="2" t="s">
        <v>48</v>
      </c>
      <c r="B217" s="36"/>
    </row>
    <row r="222" spans="1:2">
      <c r="A222" s="18" t="s">
        <v>46</v>
      </c>
      <c r="B222" t="s">
        <v>47</v>
      </c>
    </row>
    <row r="223" spans="1:2">
      <c r="A223" s="2" t="s">
        <v>48</v>
      </c>
      <c r="B223" s="36"/>
    </row>
    <row r="229" spans="1:2">
      <c r="A229" s="18" t="s">
        <v>46</v>
      </c>
      <c r="B229" t="s">
        <v>47</v>
      </c>
    </row>
    <row r="230" spans="1:2">
      <c r="A230" s="2" t="s">
        <v>48</v>
      </c>
      <c r="B230" s="36"/>
    </row>
  </sheetData>
  <sortState xmlns:xlrd2="http://schemas.microsoft.com/office/spreadsheetml/2017/richdata2" ref="L187:N193">
    <sortCondition descending="1" ref="N187:N193"/>
  </sortState>
  <pageMargins left="0.7" right="0.7" top="0.75" bottom="0.75" header="0.3" footer="0.3"/>
  <pageSetup paperSize="9" orientation="portrait" r:id="rId30"/>
  <drawing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51"/>
  <sheetViews>
    <sheetView workbookViewId="0">
      <selection activeCell="F12" sqref="F12"/>
    </sheetView>
  </sheetViews>
  <sheetFormatPr defaultRowHeight="14.45"/>
  <cols>
    <col min="2" max="3" width="18.42578125" customWidth="1"/>
    <col min="4" max="4" width="20.28515625" bestFit="1" customWidth="1"/>
    <col min="6" max="6" width="17.28515625" bestFit="1" customWidth="1"/>
    <col min="7" max="7" width="10.7109375" bestFit="1" customWidth="1"/>
  </cols>
  <sheetData>
    <row r="1" spans="1:7">
      <c r="A1" t="s">
        <v>124</v>
      </c>
      <c r="F1" s="1" t="s">
        <v>125</v>
      </c>
      <c r="G1" s="24">
        <v>43999</v>
      </c>
    </row>
    <row r="2" spans="1:7">
      <c r="A2" t="s">
        <v>126</v>
      </c>
    </row>
    <row r="3" spans="1:7">
      <c r="A3" t="s">
        <v>127</v>
      </c>
    </row>
    <row r="4" spans="1:7">
      <c r="A4" t="s">
        <v>128</v>
      </c>
      <c r="B4" t="s">
        <v>129</v>
      </c>
      <c r="C4" t="s">
        <v>130</v>
      </c>
      <c r="D4" t="s">
        <v>131</v>
      </c>
    </row>
    <row r="5" spans="1:7">
      <c r="A5" t="s">
        <v>132</v>
      </c>
      <c r="B5">
        <v>250019</v>
      </c>
      <c r="C5" t="s">
        <v>133</v>
      </c>
      <c r="D5" t="s">
        <v>134</v>
      </c>
    </row>
    <row r="6" spans="1:7">
      <c r="A6" t="s">
        <v>135</v>
      </c>
      <c r="B6">
        <v>80018</v>
      </c>
      <c r="C6" t="s">
        <v>136</v>
      </c>
      <c r="D6" t="s">
        <v>137</v>
      </c>
    </row>
    <row r="7" spans="1:7">
      <c r="A7" t="s">
        <v>138</v>
      </c>
      <c r="B7">
        <v>250024</v>
      </c>
      <c r="C7" t="s">
        <v>139</v>
      </c>
      <c r="D7" t="s">
        <v>140</v>
      </c>
    </row>
    <row r="8" spans="1:7">
      <c r="A8" t="s">
        <v>141</v>
      </c>
      <c r="B8">
        <v>250030</v>
      </c>
      <c r="C8" t="s">
        <v>139</v>
      </c>
      <c r="D8" t="s">
        <v>140</v>
      </c>
    </row>
    <row r="9" spans="1:7">
      <c r="A9" t="s">
        <v>142</v>
      </c>
      <c r="B9">
        <v>80023</v>
      </c>
      <c r="C9" t="s">
        <v>143</v>
      </c>
      <c r="D9" t="s">
        <v>144</v>
      </c>
    </row>
    <row r="10" spans="1:7">
      <c r="A10" t="s">
        <v>145</v>
      </c>
      <c r="B10">
        <v>170010</v>
      </c>
      <c r="C10" t="s">
        <v>146</v>
      </c>
      <c r="D10" t="s">
        <v>147</v>
      </c>
    </row>
    <row r="11" spans="1:7">
      <c r="A11" t="s">
        <v>148</v>
      </c>
      <c r="B11">
        <v>80142</v>
      </c>
      <c r="C11" t="s">
        <v>136</v>
      </c>
      <c r="D11" t="s">
        <v>137</v>
      </c>
    </row>
    <row r="12" spans="1:7">
      <c r="A12" t="s">
        <v>149</v>
      </c>
      <c r="B12">
        <v>430017</v>
      </c>
      <c r="C12" t="s">
        <v>150</v>
      </c>
      <c r="D12" t="s">
        <v>151</v>
      </c>
    </row>
    <row r="13" spans="1:7">
      <c r="A13" t="s">
        <v>152</v>
      </c>
      <c r="B13">
        <v>170025</v>
      </c>
      <c r="C13" t="s">
        <v>146</v>
      </c>
      <c r="D13" t="s">
        <v>147</v>
      </c>
    </row>
    <row r="14" spans="1:7">
      <c r="A14" t="s">
        <v>153</v>
      </c>
      <c r="B14">
        <v>250387</v>
      </c>
      <c r="C14" t="s">
        <v>139</v>
      </c>
      <c r="D14" t="s">
        <v>140</v>
      </c>
    </row>
    <row r="15" spans="1:7">
      <c r="A15" t="s">
        <v>154</v>
      </c>
      <c r="B15">
        <v>250045</v>
      </c>
      <c r="C15" t="s">
        <v>139</v>
      </c>
      <c r="D15" t="s">
        <v>140</v>
      </c>
    </row>
    <row r="16" spans="1:7">
      <c r="A16" t="s">
        <v>155</v>
      </c>
      <c r="B16">
        <v>250058</v>
      </c>
      <c r="C16" t="s">
        <v>133</v>
      </c>
      <c r="D16" t="s">
        <v>134</v>
      </c>
    </row>
    <row r="17" spans="1:4">
      <c r="A17" t="s">
        <v>156</v>
      </c>
      <c r="B17">
        <v>250061</v>
      </c>
      <c r="C17" t="s">
        <v>139</v>
      </c>
      <c r="D17" t="s">
        <v>140</v>
      </c>
    </row>
    <row r="18" spans="1:4">
      <c r="A18" t="s">
        <v>157</v>
      </c>
      <c r="B18">
        <v>170031</v>
      </c>
      <c r="C18" t="s">
        <v>146</v>
      </c>
      <c r="D18" t="s">
        <v>147</v>
      </c>
    </row>
    <row r="19" spans="1:4">
      <c r="A19" t="s">
        <v>158</v>
      </c>
      <c r="B19">
        <v>250077</v>
      </c>
      <c r="C19" t="s">
        <v>139</v>
      </c>
      <c r="D19" t="s">
        <v>140</v>
      </c>
    </row>
    <row r="20" spans="1:4">
      <c r="A20" t="s">
        <v>159</v>
      </c>
      <c r="B20">
        <v>250083</v>
      </c>
      <c r="C20" t="s">
        <v>139</v>
      </c>
      <c r="D20" t="s">
        <v>140</v>
      </c>
    </row>
    <row r="21" spans="1:4">
      <c r="A21" t="s">
        <v>160</v>
      </c>
      <c r="B21">
        <v>250096</v>
      </c>
      <c r="C21" t="s">
        <v>139</v>
      </c>
      <c r="D21" t="s">
        <v>140</v>
      </c>
    </row>
    <row r="22" spans="1:4">
      <c r="A22" t="s">
        <v>161</v>
      </c>
      <c r="B22">
        <v>430022</v>
      </c>
      <c r="C22" t="s">
        <v>162</v>
      </c>
      <c r="D22" t="s">
        <v>163</v>
      </c>
    </row>
    <row r="23" spans="1:4">
      <c r="A23" t="s">
        <v>164</v>
      </c>
      <c r="B23">
        <v>430038</v>
      </c>
      <c r="C23" t="s">
        <v>150</v>
      </c>
      <c r="D23" t="s">
        <v>151</v>
      </c>
    </row>
    <row r="24" spans="1:4">
      <c r="A24" t="s">
        <v>165</v>
      </c>
      <c r="B24">
        <v>170046</v>
      </c>
      <c r="C24" t="s">
        <v>146</v>
      </c>
      <c r="D24" t="s">
        <v>147</v>
      </c>
    </row>
    <row r="25" spans="1:4">
      <c r="A25" t="s">
        <v>166</v>
      </c>
      <c r="B25">
        <v>430043</v>
      </c>
      <c r="C25" t="s">
        <v>167</v>
      </c>
      <c r="D25" t="s">
        <v>168</v>
      </c>
    </row>
    <row r="26" spans="1:4">
      <c r="A26" t="s">
        <v>169</v>
      </c>
      <c r="B26">
        <v>250100</v>
      </c>
      <c r="C26" t="s">
        <v>139</v>
      </c>
      <c r="D26" t="s">
        <v>140</v>
      </c>
    </row>
    <row r="27" spans="1:4">
      <c r="A27" t="s">
        <v>170</v>
      </c>
      <c r="B27">
        <v>250117</v>
      </c>
      <c r="C27" t="s">
        <v>139</v>
      </c>
      <c r="D27" t="s">
        <v>140</v>
      </c>
    </row>
    <row r="28" spans="1:4">
      <c r="A28" t="s">
        <v>171</v>
      </c>
      <c r="B28">
        <v>250122</v>
      </c>
      <c r="C28" t="s">
        <v>139</v>
      </c>
      <c r="D28" t="s">
        <v>140</v>
      </c>
    </row>
    <row r="29" spans="1:4">
      <c r="A29" t="s">
        <v>172</v>
      </c>
      <c r="B29">
        <v>430056</v>
      </c>
      <c r="C29" t="s">
        <v>150</v>
      </c>
      <c r="D29" t="s">
        <v>151</v>
      </c>
    </row>
    <row r="30" spans="1:4">
      <c r="A30" t="s">
        <v>173</v>
      </c>
      <c r="B30">
        <v>439044</v>
      </c>
      <c r="C30" t="s">
        <v>167</v>
      </c>
      <c r="D30" t="s">
        <v>168</v>
      </c>
    </row>
    <row r="31" spans="1:4">
      <c r="A31" t="s">
        <v>174</v>
      </c>
      <c r="B31">
        <v>430069</v>
      </c>
      <c r="C31" t="s">
        <v>167</v>
      </c>
      <c r="D31" t="s">
        <v>168</v>
      </c>
    </row>
    <row r="32" spans="1:4">
      <c r="A32" t="s">
        <v>175</v>
      </c>
      <c r="B32">
        <v>430075</v>
      </c>
      <c r="C32" t="s">
        <v>150</v>
      </c>
      <c r="D32" t="s">
        <v>151</v>
      </c>
    </row>
    <row r="33" spans="1:4">
      <c r="A33" t="s">
        <v>176</v>
      </c>
      <c r="B33">
        <v>80039</v>
      </c>
      <c r="C33" t="s">
        <v>136</v>
      </c>
      <c r="D33" t="s">
        <v>137</v>
      </c>
    </row>
    <row r="34" spans="1:4">
      <c r="A34" t="s">
        <v>177</v>
      </c>
      <c r="B34">
        <v>430081</v>
      </c>
      <c r="C34" t="s">
        <v>167</v>
      </c>
      <c r="D34" t="s">
        <v>168</v>
      </c>
    </row>
    <row r="35" spans="1:4">
      <c r="A35" t="s">
        <v>178</v>
      </c>
      <c r="B35">
        <v>250138</v>
      </c>
      <c r="C35" t="s">
        <v>139</v>
      </c>
      <c r="D35" t="s">
        <v>140</v>
      </c>
    </row>
    <row r="36" spans="1:4">
      <c r="A36" t="s">
        <v>179</v>
      </c>
      <c r="B36">
        <v>250143</v>
      </c>
      <c r="C36" t="s">
        <v>139</v>
      </c>
      <c r="D36" t="s">
        <v>140</v>
      </c>
    </row>
    <row r="37" spans="1:4">
      <c r="A37" t="s">
        <v>180</v>
      </c>
      <c r="B37">
        <v>430094</v>
      </c>
      <c r="C37" t="s">
        <v>150</v>
      </c>
      <c r="D37" t="s">
        <v>151</v>
      </c>
    </row>
    <row r="38" spans="1:4">
      <c r="A38" t="s">
        <v>181</v>
      </c>
      <c r="B38">
        <v>250156</v>
      </c>
      <c r="C38" t="s">
        <v>139</v>
      </c>
      <c r="D38" t="s">
        <v>140</v>
      </c>
    </row>
    <row r="39" spans="1:4">
      <c r="A39" t="s">
        <v>182</v>
      </c>
      <c r="B39">
        <v>250169</v>
      </c>
      <c r="C39" t="s">
        <v>139</v>
      </c>
      <c r="D39" t="s">
        <v>140</v>
      </c>
    </row>
    <row r="40" spans="1:4">
      <c r="A40" t="s">
        <v>183</v>
      </c>
      <c r="B40">
        <v>250175</v>
      </c>
      <c r="C40" t="s">
        <v>133</v>
      </c>
      <c r="D40" t="s">
        <v>134</v>
      </c>
    </row>
    <row r="41" spans="1:4">
      <c r="A41" t="s">
        <v>184</v>
      </c>
      <c r="B41">
        <v>430108</v>
      </c>
      <c r="C41" t="s">
        <v>150</v>
      </c>
      <c r="D41" t="s">
        <v>151</v>
      </c>
    </row>
    <row r="42" spans="1:4">
      <c r="A42" t="s">
        <v>185</v>
      </c>
      <c r="B42">
        <v>250194</v>
      </c>
      <c r="C42" t="s">
        <v>139</v>
      </c>
      <c r="D42" t="s">
        <v>140</v>
      </c>
    </row>
    <row r="43" spans="1:4">
      <c r="A43" t="s">
        <v>186</v>
      </c>
      <c r="B43">
        <v>250208</v>
      </c>
      <c r="C43" t="s">
        <v>139</v>
      </c>
      <c r="D43" t="s">
        <v>140</v>
      </c>
    </row>
    <row r="44" spans="1:4">
      <c r="A44" t="s">
        <v>187</v>
      </c>
      <c r="B44">
        <v>250215</v>
      </c>
      <c r="C44" t="s">
        <v>139</v>
      </c>
      <c r="D44" t="s">
        <v>140</v>
      </c>
    </row>
    <row r="45" spans="1:4">
      <c r="A45" t="s">
        <v>188</v>
      </c>
      <c r="B45">
        <v>430115</v>
      </c>
      <c r="C45" t="s">
        <v>150</v>
      </c>
      <c r="D45" t="s">
        <v>151</v>
      </c>
    </row>
    <row r="46" spans="1:4">
      <c r="A46" t="s">
        <v>189</v>
      </c>
      <c r="B46">
        <v>250220</v>
      </c>
      <c r="C46" t="s">
        <v>139</v>
      </c>
      <c r="D46" t="s">
        <v>140</v>
      </c>
    </row>
    <row r="47" spans="1:4">
      <c r="A47" t="s">
        <v>190</v>
      </c>
      <c r="B47">
        <v>170062</v>
      </c>
      <c r="C47" t="s">
        <v>133</v>
      </c>
      <c r="D47" t="s">
        <v>134</v>
      </c>
    </row>
    <row r="48" spans="1:4">
      <c r="A48" t="s">
        <v>191</v>
      </c>
      <c r="B48">
        <v>80044</v>
      </c>
      <c r="C48" t="s">
        <v>143</v>
      </c>
      <c r="D48" t="s">
        <v>144</v>
      </c>
    </row>
    <row r="49" spans="1:4">
      <c r="A49" t="s">
        <v>192</v>
      </c>
      <c r="B49">
        <v>250236</v>
      </c>
      <c r="C49" t="s">
        <v>139</v>
      </c>
      <c r="D49" t="s">
        <v>140</v>
      </c>
    </row>
    <row r="50" spans="1:4">
      <c r="A50" t="s">
        <v>193</v>
      </c>
      <c r="B50">
        <v>250241</v>
      </c>
      <c r="C50" t="s">
        <v>133</v>
      </c>
      <c r="D50" t="s">
        <v>134</v>
      </c>
    </row>
    <row r="51" spans="1:4">
      <c r="A51" t="s">
        <v>194</v>
      </c>
      <c r="B51">
        <v>430120</v>
      </c>
      <c r="C51" t="s">
        <v>150</v>
      </c>
      <c r="D51" t="s">
        <v>151</v>
      </c>
    </row>
    <row r="52" spans="1:4">
      <c r="A52" t="s">
        <v>195</v>
      </c>
      <c r="B52">
        <v>170078</v>
      </c>
      <c r="C52" t="s">
        <v>146</v>
      </c>
      <c r="D52" t="s">
        <v>147</v>
      </c>
    </row>
    <row r="53" spans="1:4">
      <c r="A53" t="s">
        <v>196</v>
      </c>
      <c r="B53">
        <v>430136</v>
      </c>
      <c r="C53" t="s">
        <v>167</v>
      </c>
      <c r="D53" t="s">
        <v>168</v>
      </c>
    </row>
    <row r="54" spans="1:4">
      <c r="A54" t="s">
        <v>197</v>
      </c>
      <c r="B54">
        <v>80057</v>
      </c>
      <c r="C54" t="s">
        <v>136</v>
      </c>
      <c r="D54" t="s">
        <v>137</v>
      </c>
    </row>
    <row r="55" spans="1:4">
      <c r="A55" t="s">
        <v>198</v>
      </c>
      <c r="B55">
        <v>439060</v>
      </c>
      <c r="C55" t="s">
        <v>167</v>
      </c>
      <c r="D55" t="s">
        <v>168</v>
      </c>
    </row>
    <row r="56" spans="1:4">
      <c r="A56" t="s">
        <v>199</v>
      </c>
      <c r="B56">
        <v>430141</v>
      </c>
      <c r="C56" t="s">
        <v>167</v>
      </c>
      <c r="D56" t="s">
        <v>168</v>
      </c>
    </row>
    <row r="57" spans="1:4">
      <c r="A57" t="s">
        <v>200</v>
      </c>
      <c r="B57">
        <v>170084</v>
      </c>
      <c r="C57" t="s">
        <v>146</v>
      </c>
      <c r="D57" t="s">
        <v>147</v>
      </c>
    </row>
    <row r="58" spans="1:4">
      <c r="A58" t="s">
        <v>201</v>
      </c>
      <c r="B58">
        <v>250273</v>
      </c>
      <c r="C58" t="s">
        <v>139</v>
      </c>
      <c r="D58" t="s">
        <v>140</v>
      </c>
    </row>
    <row r="59" spans="1:4">
      <c r="A59" t="s">
        <v>202</v>
      </c>
      <c r="B59">
        <v>250292</v>
      </c>
      <c r="C59" t="s">
        <v>139</v>
      </c>
      <c r="D59" t="s">
        <v>140</v>
      </c>
    </row>
    <row r="60" spans="1:4">
      <c r="A60" t="s">
        <v>203</v>
      </c>
      <c r="B60">
        <v>430167</v>
      </c>
      <c r="C60" t="s">
        <v>162</v>
      </c>
      <c r="D60" t="s">
        <v>163</v>
      </c>
    </row>
    <row r="61" spans="1:4">
      <c r="A61" t="s">
        <v>204</v>
      </c>
      <c r="B61">
        <v>430154</v>
      </c>
      <c r="C61" t="s">
        <v>150</v>
      </c>
      <c r="D61" t="s">
        <v>151</v>
      </c>
    </row>
    <row r="62" spans="1:4">
      <c r="A62" t="s">
        <v>205</v>
      </c>
      <c r="B62">
        <v>170097</v>
      </c>
      <c r="C62" t="s">
        <v>146</v>
      </c>
      <c r="D62" t="s">
        <v>147</v>
      </c>
    </row>
    <row r="63" spans="1:4">
      <c r="A63" t="s">
        <v>206</v>
      </c>
      <c r="B63">
        <v>80060</v>
      </c>
      <c r="C63" t="s">
        <v>136</v>
      </c>
      <c r="D63" t="s">
        <v>137</v>
      </c>
    </row>
    <row r="64" spans="1:4">
      <c r="A64" t="s">
        <v>207</v>
      </c>
      <c r="B64">
        <v>80076</v>
      </c>
      <c r="C64" t="s">
        <v>136</v>
      </c>
      <c r="D64" t="s">
        <v>137</v>
      </c>
    </row>
    <row r="65" spans="1:4">
      <c r="A65" t="s">
        <v>208</v>
      </c>
      <c r="B65">
        <v>170101</v>
      </c>
      <c r="C65" t="s">
        <v>146</v>
      </c>
      <c r="D65" t="s">
        <v>147</v>
      </c>
    </row>
    <row r="66" spans="1:4">
      <c r="A66" t="s">
        <v>209</v>
      </c>
      <c r="B66">
        <v>80082</v>
      </c>
      <c r="C66" t="s">
        <v>162</v>
      </c>
      <c r="D66" t="s">
        <v>163</v>
      </c>
    </row>
    <row r="67" spans="1:4">
      <c r="A67" t="s">
        <v>210</v>
      </c>
      <c r="B67">
        <v>430173</v>
      </c>
      <c r="C67" t="s">
        <v>150</v>
      </c>
      <c r="D67" t="s">
        <v>151</v>
      </c>
    </row>
    <row r="68" spans="1:4">
      <c r="A68" t="s">
        <v>211</v>
      </c>
      <c r="B68">
        <v>80095</v>
      </c>
      <c r="C68" t="s">
        <v>136</v>
      </c>
      <c r="D68" t="s">
        <v>137</v>
      </c>
    </row>
    <row r="69" spans="1:4">
      <c r="A69" t="s">
        <v>212</v>
      </c>
      <c r="B69">
        <v>170118</v>
      </c>
      <c r="C69" t="s">
        <v>146</v>
      </c>
      <c r="D69" t="s">
        <v>147</v>
      </c>
    </row>
    <row r="70" spans="1:4">
      <c r="A70" t="s">
        <v>213</v>
      </c>
      <c r="B70">
        <v>430189</v>
      </c>
      <c r="C70" t="s">
        <v>167</v>
      </c>
      <c r="D70" t="s">
        <v>168</v>
      </c>
    </row>
    <row r="71" spans="1:4">
      <c r="A71" t="s">
        <v>214</v>
      </c>
      <c r="B71">
        <v>250313</v>
      </c>
      <c r="C71" t="s">
        <v>133</v>
      </c>
      <c r="D71" t="s">
        <v>134</v>
      </c>
    </row>
    <row r="72" spans="1:4">
      <c r="A72" t="s">
        <v>215</v>
      </c>
      <c r="B72">
        <v>250328</v>
      </c>
      <c r="C72" t="s">
        <v>133</v>
      </c>
      <c r="D72" t="s">
        <v>134</v>
      </c>
    </row>
    <row r="73" spans="1:4">
      <c r="A73" t="s">
        <v>216</v>
      </c>
      <c r="B73">
        <v>80109</v>
      </c>
      <c r="C73" t="s">
        <v>143</v>
      </c>
      <c r="D73" t="s">
        <v>144</v>
      </c>
    </row>
    <row r="74" spans="1:4">
      <c r="A74" t="s">
        <v>217</v>
      </c>
      <c r="B74">
        <v>250334</v>
      </c>
      <c r="C74" t="s">
        <v>139</v>
      </c>
      <c r="D74" t="s">
        <v>140</v>
      </c>
    </row>
    <row r="75" spans="1:4">
      <c r="A75" t="s">
        <v>218</v>
      </c>
      <c r="B75">
        <v>250349</v>
      </c>
      <c r="C75" t="s">
        <v>139</v>
      </c>
      <c r="D75" t="s">
        <v>140</v>
      </c>
    </row>
    <row r="76" spans="1:4">
      <c r="A76" t="s">
        <v>219</v>
      </c>
      <c r="B76">
        <v>430192</v>
      </c>
      <c r="C76" t="s">
        <v>167</v>
      </c>
      <c r="D76" t="s">
        <v>168</v>
      </c>
    </row>
    <row r="77" spans="1:4">
      <c r="A77" t="s">
        <v>220</v>
      </c>
      <c r="B77">
        <v>250365</v>
      </c>
      <c r="C77" t="s">
        <v>139</v>
      </c>
      <c r="D77" t="s">
        <v>140</v>
      </c>
    </row>
    <row r="78" spans="1:4">
      <c r="A78" t="s">
        <v>221</v>
      </c>
      <c r="B78">
        <v>250371</v>
      </c>
      <c r="C78" t="s">
        <v>139</v>
      </c>
      <c r="D78" t="s">
        <v>140</v>
      </c>
    </row>
    <row r="79" spans="1:4">
      <c r="A79" t="s">
        <v>222</v>
      </c>
      <c r="B79">
        <v>80116</v>
      </c>
      <c r="C79" t="s">
        <v>143</v>
      </c>
      <c r="D79" t="s">
        <v>144</v>
      </c>
    </row>
    <row r="80" spans="1:4">
      <c r="A80" t="s">
        <v>223</v>
      </c>
      <c r="B80">
        <v>80121</v>
      </c>
      <c r="C80" t="s">
        <v>143</v>
      </c>
      <c r="D80" t="s">
        <v>144</v>
      </c>
    </row>
    <row r="81" spans="1:4">
      <c r="A81" t="s">
        <v>224</v>
      </c>
      <c r="B81">
        <v>170123</v>
      </c>
      <c r="C81" t="s">
        <v>146</v>
      </c>
      <c r="D81" t="s">
        <v>147</v>
      </c>
    </row>
    <row r="82" spans="1:4">
      <c r="A82" t="s">
        <v>225</v>
      </c>
      <c r="B82">
        <v>80137</v>
      </c>
      <c r="C82" t="s">
        <v>162</v>
      </c>
      <c r="D82" t="s">
        <v>163</v>
      </c>
    </row>
    <row r="83" spans="1:4">
      <c r="A83" t="s">
        <v>226</v>
      </c>
      <c r="B83">
        <v>80155</v>
      </c>
      <c r="C83" t="s">
        <v>136</v>
      </c>
      <c r="D83" t="s">
        <v>137</v>
      </c>
    </row>
    <row r="84" spans="1:4">
      <c r="A84" t="s">
        <v>227</v>
      </c>
      <c r="B84">
        <v>89045</v>
      </c>
      <c r="C84" t="s">
        <v>136</v>
      </c>
      <c r="D84" t="s">
        <v>137</v>
      </c>
    </row>
    <row r="85" spans="1:4">
      <c r="A85" t="s">
        <v>228</v>
      </c>
      <c r="B85">
        <v>80168</v>
      </c>
      <c r="C85" t="s">
        <v>143</v>
      </c>
      <c r="D85" t="s">
        <v>144</v>
      </c>
    </row>
    <row r="86" spans="1:4">
      <c r="A86" t="s">
        <v>229</v>
      </c>
      <c r="B86">
        <v>250390</v>
      </c>
      <c r="C86" t="s">
        <v>133</v>
      </c>
      <c r="D86" t="s">
        <v>134</v>
      </c>
    </row>
    <row r="87" spans="1:4">
      <c r="A87" t="s">
        <v>230</v>
      </c>
      <c r="B87">
        <v>250404</v>
      </c>
      <c r="C87" t="s">
        <v>139</v>
      </c>
      <c r="D87" t="s">
        <v>140</v>
      </c>
    </row>
    <row r="88" spans="1:4">
      <c r="A88" t="s">
        <v>231</v>
      </c>
      <c r="B88">
        <v>80174</v>
      </c>
      <c r="C88" t="s">
        <v>143</v>
      </c>
      <c r="D88" t="s">
        <v>144</v>
      </c>
    </row>
    <row r="89" spans="1:4">
      <c r="A89" t="s">
        <v>232</v>
      </c>
      <c r="B89">
        <v>80180</v>
      </c>
      <c r="C89" t="s">
        <v>143</v>
      </c>
      <c r="D89" t="s">
        <v>144</v>
      </c>
    </row>
    <row r="90" spans="1:4">
      <c r="A90" t="s">
        <v>233</v>
      </c>
      <c r="B90">
        <v>430206</v>
      </c>
      <c r="C90" t="s">
        <v>162</v>
      </c>
      <c r="D90" t="s">
        <v>163</v>
      </c>
    </row>
    <row r="91" spans="1:4">
      <c r="A91" t="s">
        <v>234</v>
      </c>
      <c r="B91">
        <v>170157</v>
      </c>
      <c r="C91" t="s">
        <v>146</v>
      </c>
      <c r="D91" t="s">
        <v>147</v>
      </c>
    </row>
    <row r="92" spans="1:4">
      <c r="A92" t="s">
        <v>235</v>
      </c>
      <c r="B92">
        <v>250411</v>
      </c>
      <c r="C92" t="s">
        <v>139</v>
      </c>
      <c r="D92" t="s">
        <v>140</v>
      </c>
    </row>
    <row r="93" spans="1:4">
      <c r="A93" t="s">
        <v>236</v>
      </c>
      <c r="B93">
        <v>430213</v>
      </c>
      <c r="C93" t="s">
        <v>150</v>
      </c>
      <c r="D93" t="s">
        <v>151</v>
      </c>
    </row>
    <row r="94" spans="1:4">
      <c r="A94" t="s">
        <v>237</v>
      </c>
      <c r="B94">
        <v>82520</v>
      </c>
      <c r="C94" t="s">
        <v>136</v>
      </c>
      <c r="D94" t="s">
        <v>137</v>
      </c>
    </row>
    <row r="95" spans="1:4">
      <c r="A95" t="s">
        <v>238</v>
      </c>
      <c r="B95">
        <v>80193</v>
      </c>
      <c r="C95" t="s">
        <v>136</v>
      </c>
      <c r="D95" t="s">
        <v>137</v>
      </c>
    </row>
    <row r="96" spans="1:4">
      <c r="A96" t="s">
        <v>239</v>
      </c>
      <c r="B96">
        <v>250426</v>
      </c>
      <c r="C96" t="s">
        <v>139</v>
      </c>
      <c r="D96" t="s">
        <v>140</v>
      </c>
    </row>
    <row r="97" spans="1:4">
      <c r="A97" t="s">
        <v>240</v>
      </c>
      <c r="B97">
        <v>170160</v>
      </c>
      <c r="C97" t="s">
        <v>146</v>
      </c>
      <c r="D97" t="s">
        <v>147</v>
      </c>
    </row>
    <row r="98" spans="1:4">
      <c r="A98" t="s">
        <v>241</v>
      </c>
      <c r="B98">
        <v>250447</v>
      </c>
      <c r="C98" t="s">
        <v>133</v>
      </c>
      <c r="D98" t="s">
        <v>134</v>
      </c>
    </row>
    <row r="99" spans="1:4">
      <c r="A99" t="s">
        <v>242</v>
      </c>
      <c r="B99">
        <v>430228</v>
      </c>
      <c r="C99" t="s">
        <v>167</v>
      </c>
      <c r="D99" t="s">
        <v>168</v>
      </c>
    </row>
    <row r="100" spans="1:4">
      <c r="A100" t="s">
        <v>243</v>
      </c>
      <c r="B100">
        <v>250450</v>
      </c>
      <c r="C100" t="s">
        <v>133</v>
      </c>
      <c r="D100" t="s">
        <v>134</v>
      </c>
    </row>
    <row r="101" spans="1:4">
      <c r="A101" t="s">
        <v>244</v>
      </c>
      <c r="B101">
        <v>80207</v>
      </c>
      <c r="C101" t="s">
        <v>136</v>
      </c>
      <c r="D101" t="s">
        <v>137</v>
      </c>
    </row>
    <row r="102" spans="1:4">
      <c r="A102" t="s">
        <v>245</v>
      </c>
      <c r="B102">
        <v>170139</v>
      </c>
      <c r="C102" t="s">
        <v>146</v>
      </c>
      <c r="D102" t="s">
        <v>147</v>
      </c>
    </row>
    <row r="103" spans="1:4">
      <c r="A103" t="s">
        <v>246</v>
      </c>
      <c r="B103">
        <v>250463</v>
      </c>
      <c r="C103" t="s">
        <v>139</v>
      </c>
      <c r="D103" t="s">
        <v>140</v>
      </c>
    </row>
    <row r="104" spans="1:4">
      <c r="A104" t="s">
        <v>247</v>
      </c>
      <c r="B104">
        <v>251706</v>
      </c>
      <c r="C104" t="s">
        <v>139</v>
      </c>
      <c r="D104" t="s">
        <v>140</v>
      </c>
    </row>
    <row r="105" spans="1:4">
      <c r="A105" t="s">
        <v>248</v>
      </c>
      <c r="B105">
        <v>170182</v>
      </c>
      <c r="C105" t="s">
        <v>146</v>
      </c>
      <c r="D105" t="s">
        <v>147</v>
      </c>
    </row>
    <row r="106" spans="1:4">
      <c r="A106" t="s">
        <v>249</v>
      </c>
      <c r="B106">
        <v>250479</v>
      </c>
      <c r="C106" t="s">
        <v>139</v>
      </c>
      <c r="D106" t="s">
        <v>140</v>
      </c>
    </row>
    <row r="107" spans="1:4">
      <c r="A107" t="s">
        <v>250</v>
      </c>
      <c r="B107">
        <v>250485</v>
      </c>
      <c r="C107" t="s">
        <v>139</v>
      </c>
      <c r="D107" t="s">
        <v>140</v>
      </c>
    </row>
    <row r="108" spans="1:4">
      <c r="A108" t="s">
        <v>251</v>
      </c>
      <c r="B108">
        <v>430234</v>
      </c>
      <c r="C108" t="s">
        <v>150</v>
      </c>
      <c r="D108" t="s">
        <v>151</v>
      </c>
    </row>
    <row r="109" spans="1:4">
      <c r="A109" t="s">
        <v>252</v>
      </c>
      <c r="B109">
        <v>250498</v>
      </c>
      <c r="C109" t="s">
        <v>139</v>
      </c>
      <c r="D109" t="s">
        <v>140</v>
      </c>
    </row>
    <row r="110" spans="1:4">
      <c r="A110" t="s">
        <v>253</v>
      </c>
      <c r="B110">
        <v>80214</v>
      </c>
      <c r="C110" t="s">
        <v>162</v>
      </c>
      <c r="D110" t="s">
        <v>163</v>
      </c>
    </row>
    <row r="111" spans="1:4">
      <c r="A111" t="s">
        <v>254</v>
      </c>
      <c r="B111">
        <v>250501</v>
      </c>
      <c r="C111" t="s">
        <v>139</v>
      </c>
      <c r="D111" t="s">
        <v>140</v>
      </c>
    </row>
    <row r="112" spans="1:4">
      <c r="A112" t="s">
        <v>255</v>
      </c>
      <c r="B112">
        <v>430249</v>
      </c>
      <c r="C112" t="s">
        <v>162</v>
      </c>
      <c r="D112" t="s">
        <v>163</v>
      </c>
    </row>
    <row r="113" spans="1:4">
      <c r="A113" t="s">
        <v>256</v>
      </c>
      <c r="B113">
        <v>250518</v>
      </c>
      <c r="C113" t="s">
        <v>133</v>
      </c>
      <c r="D113" t="s">
        <v>134</v>
      </c>
    </row>
    <row r="114" spans="1:4">
      <c r="A114" t="s">
        <v>257</v>
      </c>
      <c r="B114">
        <v>250523</v>
      </c>
      <c r="C114" t="s">
        <v>139</v>
      </c>
      <c r="D114" t="s">
        <v>140</v>
      </c>
    </row>
    <row r="115" spans="1:4">
      <c r="A115" t="s">
        <v>258</v>
      </c>
      <c r="B115">
        <v>250539</v>
      </c>
      <c r="C115" t="s">
        <v>139</v>
      </c>
      <c r="D115" t="s">
        <v>140</v>
      </c>
    </row>
    <row r="116" spans="1:4">
      <c r="A116" t="s">
        <v>259</v>
      </c>
      <c r="B116">
        <v>430252</v>
      </c>
      <c r="C116" t="s">
        <v>167</v>
      </c>
      <c r="D116" t="s">
        <v>168</v>
      </c>
    </row>
    <row r="117" spans="1:4">
      <c r="A117" t="s">
        <v>260</v>
      </c>
      <c r="B117">
        <v>430265</v>
      </c>
      <c r="C117" t="s">
        <v>167</v>
      </c>
      <c r="D117" t="s">
        <v>168</v>
      </c>
    </row>
    <row r="118" spans="1:4">
      <c r="A118" t="s">
        <v>261</v>
      </c>
      <c r="B118">
        <v>80229</v>
      </c>
      <c r="C118" t="s">
        <v>143</v>
      </c>
      <c r="D118" t="s">
        <v>144</v>
      </c>
    </row>
    <row r="119" spans="1:4">
      <c r="A119" t="s">
        <v>262</v>
      </c>
      <c r="B119">
        <v>170195</v>
      </c>
      <c r="C119" t="s">
        <v>146</v>
      </c>
      <c r="D119" t="s">
        <v>147</v>
      </c>
    </row>
    <row r="120" spans="1:4">
      <c r="A120" t="s">
        <v>263</v>
      </c>
      <c r="B120">
        <v>170209</v>
      </c>
      <c r="C120" t="s">
        <v>146</v>
      </c>
      <c r="D120" t="s">
        <v>147</v>
      </c>
    </row>
    <row r="121" spans="1:4">
      <c r="A121" t="s">
        <v>264</v>
      </c>
      <c r="B121">
        <v>170216</v>
      </c>
      <c r="C121" t="s">
        <v>146</v>
      </c>
      <c r="D121" t="s">
        <v>147</v>
      </c>
    </row>
    <row r="122" spans="1:4">
      <c r="A122" t="s">
        <v>265</v>
      </c>
      <c r="B122">
        <v>80235</v>
      </c>
      <c r="C122" t="s">
        <v>136</v>
      </c>
      <c r="D122" t="s">
        <v>137</v>
      </c>
    </row>
    <row r="123" spans="1:4">
      <c r="A123" t="s">
        <v>266</v>
      </c>
      <c r="B123">
        <v>250557</v>
      </c>
      <c r="C123" t="s">
        <v>139</v>
      </c>
      <c r="D123" t="s">
        <v>140</v>
      </c>
    </row>
    <row r="124" spans="1:4">
      <c r="A124" t="s">
        <v>267</v>
      </c>
      <c r="B124">
        <v>430271</v>
      </c>
      <c r="C124" t="s">
        <v>150</v>
      </c>
      <c r="D124" t="s">
        <v>151</v>
      </c>
    </row>
    <row r="125" spans="1:4">
      <c r="A125" t="s">
        <v>268</v>
      </c>
      <c r="B125">
        <v>430287</v>
      </c>
      <c r="C125" t="s">
        <v>162</v>
      </c>
      <c r="D125" t="s">
        <v>163</v>
      </c>
    </row>
    <row r="126" spans="1:4">
      <c r="A126" t="s">
        <v>269</v>
      </c>
      <c r="B126">
        <v>170221</v>
      </c>
      <c r="C126" t="s">
        <v>146</v>
      </c>
      <c r="D126" t="s">
        <v>147</v>
      </c>
    </row>
    <row r="127" spans="1:4">
      <c r="A127" t="s">
        <v>270</v>
      </c>
      <c r="B127">
        <v>172348</v>
      </c>
      <c r="C127" t="s">
        <v>146</v>
      </c>
      <c r="D127" t="s">
        <v>147</v>
      </c>
    </row>
    <row r="128" spans="1:4">
      <c r="A128" t="s">
        <v>271</v>
      </c>
      <c r="B128">
        <v>430290</v>
      </c>
      <c r="C128" t="s">
        <v>150</v>
      </c>
      <c r="D128" t="s">
        <v>151</v>
      </c>
    </row>
    <row r="129" spans="1:4">
      <c r="A129" t="s">
        <v>272</v>
      </c>
      <c r="B129">
        <v>170237</v>
      </c>
      <c r="C129" t="s">
        <v>146</v>
      </c>
      <c r="D129" t="s">
        <v>147</v>
      </c>
    </row>
    <row r="130" spans="1:4">
      <c r="A130" t="s">
        <v>273</v>
      </c>
      <c r="B130">
        <v>170293</v>
      </c>
      <c r="C130" t="s">
        <v>146</v>
      </c>
      <c r="D130" t="s">
        <v>147</v>
      </c>
    </row>
    <row r="131" spans="1:4">
      <c r="A131" t="s">
        <v>274</v>
      </c>
      <c r="B131">
        <v>170242</v>
      </c>
      <c r="C131" t="s">
        <v>133</v>
      </c>
      <c r="D131" t="s">
        <v>134</v>
      </c>
    </row>
    <row r="132" spans="1:4">
      <c r="A132" t="s">
        <v>275</v>
      </c>
      <c r="B132">
        <v>430304</v>
      </c>
      <c r="C132" t="s">
        <v>162</v>
      </c>
      <c r="D132" t="s">
        <v>163</v>
      </c>
    </row>
    <row r="133" spans="1:4">
      <c r="A133" t="s">
        <v>276</v>
      </c>
      <c r="B133">
        <v>250576</v>
      </c>
      <c r="C133" t="s">
        <v>133</v>
      </c>
      <c r="D133" t="s">
        <v>134</v>
      </c>
    </row>
    <row r="134" spans="1:4">
      <c r="A134" t="s">
        <v>277</v>
      </c>
      <c r="B134">
        <v>170255</v>
      </c>
      <c r="C134" t="s">
        <v>146</v>
      </c>
      <c r="D134" t="s">
        <v>147</v>
      </c>
    </row>
    <row r="135" spans="1:4">
      <c r="A135" t="s">
        <v>278</v>
      </c>
      <c r="B135">
        <v>250582</v>
      </c>
      <c r="C135" t="s">
        <v>139</v>
      </c>
      <c r="D135" t="s">
        <v>140</v>
      </c>
    </row>
    <row r="136" spans="1:4">
      <c r="A136" t="s">
        <v>279</v>
      </c>
      <c r="B136">
        <v>430311</v>
      </c>
      <c r="C136" t="s">
        <v>150</v>
      </c>
      <c r="D136" t="s">
        <v>151</v>
      </c>
    </row>
    <row r="137" spans="1:4">
      <c r="A137" t="s">
        <v>280</v>
      </c>
      <c r="B137">
        <v>170268</v>
      </c>
      <c r="C137" t="s">
        <v>146</v>
      </c>
      <c r="D137" t="s">
        <v>147</v>
      </c>
    </row>
    <row r="138" spans="1:4">
      <c r="A138" t="s">
        <v>281</v>
      </c>
      <c r="B138">
        <v>80240</v>
      </c>
      <c r="C138" t="s">
        <v>143</v>
      </c>
      <c r="D138" t="s">
        <v>144</v>
      </c>
    </row>
    <row r="139" spans="1:4">
      <c r="A139" t="s">
        <v>282</v>
      </c>
      <c r="B139">
        <v>250595</v>
      </c>
      <c r="C139" t="s">
        <v>133</v>
      </c>
      <c r="D139" t="s">
        <v>134</v>
      </c>
    </row>
    <row r="140" spans="1:4">
      <c r="A140" t="s">
        <v>283</v>
      </c>
      <c r="B140">
        <v>430326</v>
      </c>
      <c r="C140" t="s">
        <v>167</v>
      </c>
      <c r="D140" t="s">
        <v>168</v>
      </c>
    </row>
    <row r="141" spans="1:4">
      <c r="A141" t="s">
        <v>284</v>
      </c>
      <c r="B141">
        <v>430332</v>
      </c>
      <c r="C141" t="s">
        <v>150</v>
      </c>
      <c r="D141" t="s">
        <v>151</v>
      </c>
    </row>
    <row r="142" spans="1:4">
      <c r="A142" t="s">
        <v>285</v>
      </c>
      <c r="B142">
        <v>250560</v>
      </c>
      <c r="C142" t="s">
        <v>139</v>
      </c>
      <c r="D142" t="s">
        <v>140</v>
      </c>
    </row>
    <row r="143" spans="1:4">
      <c r="A143" t="s">
        <v>286</v>
      </c>
      <c r="B143">
        <v>430347</v>
      </c>
      <c r="C143" t="s">
        <v>150</v>
      </c>
      <c r="D143" t="s">
        <v>151</v>
      </c>
    </row>
    <row r="144" spans="1:4">
      <c r="A144" t="s">
        <v>287</v>
      </c>
      <c r="B144">
        <v>170274</v>
      </c>
      <c r="C144" t="s">
        <v>146</v>
      </c>
      <c r="D144" t="s">
        <v>147</v>
      </c>
    </row>
    <row r="145" spans="1:4">
      <c r="A145" t="s">
        <v>288</v>
      </c>
      <c r="B145">
        <v>80253</v>
      </c>
      <c r="C145" t="s">
        <v>162</v>
      </c>
      <c r="D145" t="s">
        <v>163</v>
      </c>
    </row>
    <row r="146" spans="1:4">
      <c r="A146" t="s">
        <v>289</v>
      </c>
      <c r="B146">
        <v>80266</v>
      </c>
      <c r="C146" t="s">
        <v>143</v>
      </c>
      <c r="D146" t="s">
        <v>144</v>
      </c>
    </row>
    <row r="147" spans="1:4">
      <c r="A147" t="s">
        <v>290</v>
      </c>
      <c r="B147">
        <v>170280</v>
      </c>
      <c r="C147" t="s">
        <v>146</v>
      </c>
      <c r="D147" t="s">
        <v>147</v>
      </c>
    </row>
    <row r="148" spans="1:4">
      <c r="A148" t="s">
        <v>291</v>
      </c>
      <c r="B148">
        <v>430350</v>
      </c>
      <c r="C148" t="s">
        <v>150</v>
      </c>
      <c r="D148" t="s">
        <v>151</v>
      </c>
    </row>
    <row r="149" spans="1:4">
      <c r="A149" t="s">
        <v>292</v>
      </c>
      <c r="B149">
        <v>250609</v>
      </c>
      <c r="C149" t="s">
        <v>139</v>
      </c>
      <c r="D149" t="s">
        <v>140</v>
      </c>
    </row>
    <row r="150" spans="1:4">
      <c r="A150" t="s">
        <v>293</v>
      </c>
      <c r="B150">
        <v>170314</v>
      </c>
      <c r="C150" t="s">
        <v>146</v>
      </c>
      <c r="D150" t="s">
        <v>147</v>
      </c>
    </row>
    <row r="151" spans="1:4">
      <c r="A151" t="s">
        <v>294</v>
      </c>
      <c r="B151">
        <v>170307</v>
      </c>
      <c r="C151" t="s">
        <v>146</v>
      </c>
      <c r="D151" t="s">
        <v>147</v>
      </c>
    </row>
    <row r="152" spans="1:4">
      <c r="A152" t="s">
        <v>295</v>
      </c>
      <c r="B152">
        <v>80272</v>
      </c>
      <c r="C152" t="s">
        <v>162</v>
      </c>
      <c r="D152" t="s">
        <v>163</v>
      </c>
    </row>
    <row r="153" spans="1:4">
      <c r="A153" t="s">
        <v>296</v>
      </c>
      <c r="B153">
        <v>250616</v>
      </c>
      <c r="C153" t="s">
        <v>133</v>
      </c>
      <c r="D153" t="s">
        <v>134</v>
      </c>
    </row>
    <row r="154" spans="1:4">
      <c r="A154" t="s">
        <v>297</v>
      </c>
      <c r="B154">
        <v>430363</v>
      </c>
      <c r="C154" t="s">
        <v>150</v>
      </c>
      <c r="D154" t="s">
        <v>151</v>
      </c>
    </row>
    <row r="155" spans="1:4">
      <c r="A155" t="s">
        <v>298</v>
      </c>
      <c r="B155">
        <v>80288</v>
      </c>
      <c r="C155" t="s">
        <v>162</v>
      </c>
      <c r="D155" t="s">
        <v>163</v>
      </c>
    </row>
    <row r="156" spans="1:4">
      <c r="A156" t="s">
        <v>299</v>
      </c>
      <c r="B156">
        <v>80291</v>
      </c>
      <c r="C156" t="s">
        <v>136</v>
      </c>
      <c r="D156" t="s">
        <v>137</v>
      </c>
    </row>
    <row r="157" spans="1:4">
      <c r="A157" t="s">
        <v>300</v>
      </c>
      <c r="B157">
        <v>80305</v>
      </c>
      <c r="C157" t="s">
        <v>136</v>
      </c>
      <c r="D157" t="s">
        <v>137</v>
      </c>
    </row>
    <row r="158" spans="1:4">
      <c r="A158" t="s">
        <v>301</v>
      </c>
      <c r="B158">
        <v>170329</v>
      </c>
      <c r="C158" t="s">
        <v>146</v>
      </c>
      <c r="D158" t="s">
        <v>147</v>
      </c>
    </row>
    <row r="159" spans="1:4">
      <c r="A159" t="s">
        <v>302</v>
      </c>
      <c r="B159">
        <v>80312</v>
      </c>
      <c r="C159" t="s">
        <v>143</v>
      </c>
      <c r="D159" t="s">
        <v>144</v>
      </c>
    </row>
    <row r="160" spans="1:4">
      <c r="A160" t="s">
        <v>303</v>
      </c>
      <c r="B160">
        <v>430379</v>
      </c>
      <c r="C160" t="s">
        <v>162</v>
      </c>
      <c r="D160" t="s">
        <v>163</v>
      </c>
    </row>
    <row r="161" spans="1:4">
      <c r="A161" t="s">
        <v>304</v>
      </c>
      <c r="B161">
        <v>80348</v>
      </c>
      <c r="C161" t="s">
        <v>143</v>
      </c>
      <c r="D161" t="s">
        <v>144</v>
      </c>
    </row>
    <row r="162" spans="1:4">
      <c r="A162" t="s">
        <v>305</v>
      </c>
      <c r="B162">
        <v>170335</v>
      </c>
      <c r="C162" t="s">
        <v>146</v>
      </c>
      <c r="D162" t="s">
        <v>147</v>
      </c>
    </row>
    <row r="163" spans="1:4">
      <c r="A163" t="s">
        <v>306</v>
      </c>
      <c r="B163">
        <v>80333</v>
      </c>
      <c r="C163" t="s">
        <v>136</v>
      </c>
      <c r="D163" t="s">
        <v>137</v>
      </c>
    </row>
    <row r="164" spans="1:4">
      <c r="A164" t="s">
        <v>307</v>
      </c>
      <c r="B164">
        <v>80327</v>
      </c>
      <c r="C164" t="s">
        <v>136</v>
      </c>
      <c r="D164" t="s">
        <v>137</v>
      </c>
    </row>
    <row r="165" spans="1:4">
      <c r="A165" t="s">
        <v>308</v>
      </c>
      <c r="B165">
        <v>80351</v>
      </c>
      <c r="C165" t="s">
        <v>136</v>
      </c>
      <c r="D165" t="s">
        <v>137</v>
      </c>
    </row>
    <row r="166" spans="1:4">
      <c r="A166" t="s">
        <v>309</v>
      </c>
      <c r="B166">
        <v>80370</v>
      </c>
      <c r="C166" t="s">
        <v>143</v>
      </c>
      <c r="D166" t="s">
        <v>144</v>
      </c>
    </row>
    <row r="167" spans="1:4">
      <c r="A167" t="s">
        <v>310</v>
      </c>
      <c r="B167">
        <v>80386</v>
      </c>
      <c r="C167" t="s">
        <v>143</v>
      </c>
      <c r="D167" t="s">
        <v>144</v>
      </c>
    </row>
    <row r="168" spans="1:4">
      <c r="A168" t="s">
        <v>311</v>
      </c>
      <c r="B168">
        <v>80364</v>
      </c>
      <c r="C168" t="s">
        <v>143</v>
      </c>
      <c r="D168" t="s">
        <v>144</v>
      </c>
    </row>
    <row r="169" spans="1:4">
      <c r="A169" t="s">
        <v>312</v>
      </c>
      <c r="B169">
        <v>170340</v>
      </c>
      <c r="C169" t="s">
        <v>146</v>
      </c>
      <c r="D169" t="s">
        <v>147</v>
      </c>
    </row>
    <row r="170" spans="1:4">
      <c r="A170" t="s">
        <v>313</v>
      </c>
      <c r="B170">
        <v>250621</v>
      </c>
      <c r="C170" t="s">
        <v>139</v>
      </c>
      <c r="D170" t="s">
        <v>140</v>
      </c>
    </row>
    <row r="171" spans="1:4">
      <c r="A171" t="s">
        <v>314</v>
      </c>
      <c r="B171">
        <v>439039</v>
      </c>
      <c r="C171" t="s">
        <v>167</v>
      </c>
      <c r="D171" t="s">
        <v>168</v>
      </c>
    </row>
    <row r="172" spans="1:4">
      <c r="A172" t="s">
        <v>315</v>
      </c>
      <c r="B172">
        <v>430385</v>
      </c>
      <c r="C172" t="s">
        <v>150</v>
      </c>
      <c r="D172" t="s">
        <v>151</v>
      </c>
    </row>
    <row r="173" spans="1:4">
      <c r="A173" t="s">
        <v>316</v>
      </c>
      <c r="B173">
        <v>170353</v>
      </c>
      <c r="C173" t="s">
        <v>146</v>
      </c>
      <c r="D173" t="s">
        <v>147</v>
      </c>
    </row>
    <row r="174" spans="1:4">
      <c r="A174" t="s">
        <v>317</v>
      </c>
      <c r="B174">
        <v>170366</v>
      </c>
      <c r="C174" t="s">
        <v>146</v>
      </c>
      <c r="D174" t="s">
        <v>147</v>
      </c>
    </row>
    <row r="175" spans="1:4">
      <c r="A175" t="s">
        <v>318</v>
      </c>
      <c r="B175">
        <v>170372</v>
      </c>
      <c r="C175" t="s">
        <v>146</v>
      </c>
      <c r="D175" t="s">
        <v>147</v>
      </c>
    </row>
    <row r="176" spans="1:4">
      <c r="A176" t="s">
        <v>319</v>
      </c>
      <c r="B176">
        <v>80399</v>
      </c>
      <c r="C176" t="s">
        <v>136</v>
      </c>
      <c r="D176" t="s">
        <v>137</v>
      </c>
    </row>
    <row r="177" spans="1:4">
      <c r="A177" t="s">
        <v>320</v>
      </c>
      <c r="B177">
        <v>170388</v>
      </c>
      <c r="C177" t="s">
        <v>146</v>
      </c>
      <c r="D177" t="s">
        <v>147</v>
      </c>
    </row>
    <row r="178" spans="1:4">
      <c r="A178" t="s">
        <v>321</v>
      </c>
      <c r="B178">
        <v>170391</v>
      </c>
      <c r="C178" t="s">
        <v>146</v>
      </c>
      <c r="D178" t="s">
        <v>147</v>
      </c>
    </row>
    <row r="179" spans="1:4">
      <c r="A179" t="s">
        <v>322</v>
      </c>
      <c r="B179">
        <v>250637</v>
      </c>
      <c r="C179" t="s">
        <v>133</v>
      </c>
      <c r="D179" t="s">
        <v>134</v>
      </c>
    </row>
    <row r="180" spans="1:4">
      <c r="A180" t="s">
        <v>323</v>
      </c>
      <c r="B180">
        <v>170405</v>
      </c>
      <c r="C180" t="s">
        <v>146</v>
      </c>
      <c r="D180" t="s">
        <v>147</v>
      </c>
    </row>
    <row r="181" spans="1:4">
      <c r="A181" t="s">
        <v>324</v>
      </c>
      <c r="B181">
        <v>80403</v>
      </c>
      <c r="C181" t="s">
        <v>136</v>
      </c>
      <c r="D181" t="s">
        <v>137</v>
      </c>
    </row>
    <row r="182" spans="1:4">
      <c r="A182" t="s">
        <v>325</v>
      </c>
      <c r="B182">
        <v>439076</v>
      </c>
      <c r="C182" t="s">
        <v>150</v>
      </c>
      <c r="D182" t="s">
        <v>151</v>
      </c>
    </row>
    <row r="183" spans="1:4">
      <c r="A183" t="s">
        <v>326</v>
      </c>
      <c r="B183">
        <v>80410</v>
      </c>
      <c r="C183" t="s">
        <v>136</v>
      </c>
      <c r="D183" t="s">
        <v>137</v>
      </c>
    </row>
    <row r="184" spans="1:4">
      <c r="A184" t="s">
        <v>327</v>
      </c>
      <c r="B184">
        <v>80425</v>
      </c>
      <c r="C184" t="s">
        <v>136</v>
      </c>
      <c r="D184" t="s">
        <v>137</v>
      </c>
    </row>
    <row r="185" spans="1:4">
      <c r="A185" t="s">
        <v>328</v>
      </c>
      <c r="B185">
        <v>170412</v>
      </c>
      <c r="C185" t="s">
        <v>146</v>
      </c>
      <c r="D185" t="s">
        <v>147</v>
      </c>
    </row>
    <row r="186" spans="1:4">
      <c r="A186" t="s">
        <v>329</v>
      </c>
      <c r="B186">
        <v>80431</v>
      </c>
      <c r="C186" t="s">
        <v>162</v>
      </c>
      <c r="D186" t="s">
        <v>163</v>
      </c>
    </row>
    <row r="187" spans="1:4">
      <c r="A187" t="s">
        <v>330</v>
      </c>
      <c r="B187">
        <v>430398</v>
      </c>
      <c r="C187" t="s">
        <v>150</v>
      </c>
      <c r="D187" t="s">
        <v>151</v>
      </c>
    </row>
    <row r="188" spans="1:4">
      <c r="A188" t="s">
        <v>331</v>
      </c>
      <c r="B188">
        <v>430402</v>
      </c>
      <c r="C188" t="s">
        <v>150</v>
      </c>
      <c r="D188" t="s">
        <v>151</v>
      </c>
    </row>
    <row r="189" spans="1:4">
      <c r="A189" t="s">
        <v>332</v>
      </c>
      <c r="B189">
        <v>80446</v>
      </c>
      <c r="C189" t="s">
        <v>162</v>
      </c>
      <c r="D189" t="s">
        <v>163</v>
      </c>
    </row>
    <row r="190" spans="1:4">
      <c r="A190" t="s">
        <v>333</v>
      </c>
      <c r="B190">
        <v>170427</v>
      </c>
      <c r="C190" t="s">
        <v>146</v>
      </c>
      <c r="D190" t="s">
        <v>147</v>
      </c>
    </row>
    <row r="191" spans="1:4">
      <c r="A191" t="s">
        <v>334</v>
      </c>
      <c r="B191">
        <v>80459</v>
      </c>
      <c r="C191" t="s">
        <v>143</v>
      </c>
      <c r="D191" t="s">
        <v>144</v>
      </c>
    </row>
    <row r="192" spans="1:4">
      <c r="A192" t="s">
        <v>335</v>
      </c>
      <c r="B192">
        <v>80462</v>
      </c>
      <c r="C192" t="s">
        <v>136</v>
      </c>
      <c r="D192" t="s">
        <v>137</v>
      </c>
    </row>
    <row r="193" spans="1:4">
      <c r="A193" t="s">
        <v>336</v>
      </c>
      <c r="B193">
        <v>80478</v>
      </c>
      <c r="C193" t="s">
        <v>143</v>
      </c>
      <c r="D193" t="s">
        <v>144</v>
      </c>
    </row>
    <row r="194" spans="1:4">
      <c r="A194" t="s">
        <v>337</v>
      </c>
      <c r="B194">
        <v>80484</v>
      </c>
      <c r="C194" t="s">
        <v>162</v>
      </c>
      <c r="D194" t="s">
        <v>163</v>
      </c>
    </row>
    <row r="195" spans="1:4">
      <c r="A195" t="s">
        <v>338</v>
      </c>
      <c r="B195">
        <v>430419</v>
      </c>
      <c r="C195" t="s">
        <v>167</v>
      </c>
      <c r="D195" t="s">
        <v>168</v>
      </c>
    </row>
    <row r="196" spans="1:4">
      <c r="A196" t="s">
        <v>339</v>
      </c>
      <c r="B196">
        <v>170448</v>
      </c>
      <c r="C196" t="s">
        <v>146</v>
      </c>
      <c r="D196" t="s">
        <v>147</v>
      </c>
    </row>
    <row r="197" spans="1:4">
      <c r="A197" t="s">
        <v>340</v>
      </c>
      <c r="B197">
        <v>80497</v>
      </c>
      <c r="C197" t="s">
        <v>143</v>
      </c>
      <c r="D197" t="s">
        <v>144</v>
      </c>
    </row>
    <row r="198" spans="1:4">
      <c r="A198" t="s">
        <v>341</v>
      </c>
      <c r="B198">
        <v>80575</v>
      </c>
      <c r="C198" t="s">
        <v>143</v>
      </c>
      <c r="D198" t="s">
        <v>144</v>
      </c>
    </row>
    <row r="199" spans="1:4">
      <c r="A199" t="s">
        <v>342</v>
      </c>
      <c r="B199">
        <v>259046</v>
      </c>
      <c r="C199" t="s">
        <v>133</v>
      </c>
      <c r="D199" t="s">
        <v>134</v>
      </c>
    </row>
    <row r="200" spans="1:4">
      <c r="A200" t="s">
        <v>343</v>
      </c>
      <c r="B200">
        <v>250642</v>
      </c>
      <c r="C200" t="s">
        <v>143</v>
      </c>
      <c r="D200" t="s">
        <v>144</v>
      </c>
    </row>
    <row r="201" spans="1:4">
      <c r="A201" t="s">
        <v>344</v>
      </c>
      <c r="B201">
        <v>80522</v>
      </c>
      <c r="C201" t="s">
        <v>143</v>
      </c>
      <c r="D201" t="s">
        <v>144</v>
      </c>
    </row>
    <row r="202" spans="1:4">
      <c r="A202" t="s">
        <v>345</v>
      </c>
      <c r="B202">
        <v>80500</v>
      </c>
      <c r="C202" t="s">
        <v>143</v>
      </c>
      <c r="D202" t="s">
        <v>144</v>
      </c>
    </row>
    <row r="203" spans="1:4">
      <c r="A203" t="s">
        <v>346</v>
      </c>
      <c r="B203">
        <v>80517</v>
      </c>
      <c r="C203" t="s">
        <v>136</v>
      </c>
      <c r="D203" t="s">
        <v>137</v>
      </c>
    </row>
    <row r="204" spans="1:4">
      <c r="A204" t="s">
        <v>347</v>
      </c>
      <c r="B204">
        <v>80538</v>
      </c>
      <c r="C204" t="s">
        <v>143</v>
      </c>
      <c r="D204" t="s">
        <v>144</v>
      </c>
    </row>
    <row r="205" spans="1:4">
      <c r="A205" t="s">
        <v>348</v>
      </c>
      <c r="B205">
        <v>80543</v>
      </c>
      <c r="C205" t="s">
        <v>136</v>
      </c>
      <c r="D205" t="s">
        <v>137</v>
      </c>
    </row>
    <row r="206" spans="1:4">
      <c r="A206" t="s">
        <v>349</v>
      </c>
      <c r="B206">
        <v>80556</v>
      </c>
      <c r="C206" t="s">
        <v>136</v>
      </c>
      <c r="D206" t="s">
        <v>137</v>
      </c>
    </row>
    <row r="207" spans="1:4">
      <c r="A207" t="s">
        <v>350</v>
      </c>
      <c r="B207">
        <v>250674</v>
      </c>
      <c r="C207" t="s">
        <v>139</v>
      </c>
      <c r="D207" t="s">
        <v>140</v>
      </c>
    </row>
    <row r="208" spans="1:4">
      <c r="A208" t="s">
        <v>351</v>
      </c>
      <c r="B208">
        <v>80569</v>
      </c>
      <c r="C208" t="s">
        <v>136</v>
      </c>
      <c r="D208" t="s">
        <v>137</v>
      </c>
    </row>
    <row r="209" spans="1:4">
      <c r="A209" t="s">
        <v>352</v>
      </c>
      <c r="B209">
        <v>80581</v>
      </c>
      <c r="C209" t="s">
        <v>162</v>
      </c>
      <c r="D209" t="s">
        <v>163</v>
      </c>
    </row>
    <row r="210" spans="1:4">
      <c r="A210" t="s">
        <v>353</v>
      </c>
      <c r="B210">
        <v>170464</v>
      </c>
      <c r="C210" t="s">
        <v>146</v>
      </c>
      <c r="D210" t="s">
        <v>147</v>
      </c>
    </row>
    <row r="211" spans="1:4">
      <c r="A211" t="s">
        <v>354</v>
      </c>
      <c r="B211">
        <v>80608</v>
      </c>
      <c r="C211" t="s">
        <v>143</v>
      </c>
      <c r="D211" t="s">
        <v>144</v>
      </c>
    </row>
    <row r="212" spans="1:4">
      <c r="A212" t="s">
        <v>355</v>
      </c>
      <c r="B212">
        <v>80594</v>
      </c>
      <c r="C212" t="s">
        <v>143</v>
      </c>
      <c r="D212" t="s">
        <v>144</v>
      </c>
    </row>
    <row r="213" spans="1:4">
      <c r="A213" t="s">
        <v>356</v>
      </c>
      <c r="B213">
        <v>80615</v>
      </c>
      <c r="C213" t="s">
        <v>143</v>
      </c>
      <c r="D213" t="s">
        <v>144</v>
      </c>
    </row>
    <row r="214" spans="1:4">
      <c r="A214" t="s">
        <v>357</v>
      </c>
      <c r="B214">
        <v>80620</v>
      </c>
      <c r="C214" t="s">
        <v>143</v>
      </c>
      <c r="D214" t="s">
        <v>144</v>
      </c>
    </row>
    <row r="215" spans="1:4">
      <c r="A215" t="s">
        <v>358</v>
      </c>
      <c r="B215">
        <v>250680</v>
      </c>
      <c r="C215" t="s">
        <v>139</v>
      </c>
      <c r="D215" t="s">
        <v>140</v>
      </c>
    </row>
    <row r="216" spans="1:4">
      <c r="A216" t="s">
        <v>359</v>
      </c>
      <c r="B216">
        <v>250693</v>
      </c>
      <c r="C216" t="s">
        <v>139</v>
      </c>
      <c r="D216" t="s">
        <v>140</v>
      </c>
    </row>
    <row r="217" spans="1:4">
      <c r="A217" t="s">
        <v>360</v>
      </c>
      <c r="B217">
        <v>170470</v>
      </c>
      <c r="C217" t="s">
        <v>146</v>
      </c>
      <c r="D217" t="s">
        <v>147</v>
      </c>
    </row>
    <row r="218" spans="1:4">
      <c r="A218" t="s">
        <v>361</v>
      </c>
      <c r="B218">
        <v>80636</v>
      </c>
      <c r="C218" t="s">
        <v>162</v>
      </c>
      <c r="D218" t="s">
        <v>163</v>
      </c>
    </row>
    <row r="219" spans="1:4">
      <c r="A219" t="s">
        <v>362</v>
      </c>
      <c r="B219">
        <v>170486</v>
      </c>
      <c r="C219" t="s">
        <v>146</v>
      </c>
      <c r="D219" t="s">
        <v>147</v>
      </c>
    </row>
    <row r="220" spans="1:4">
      <c r="A220" t="s">
        <v>363</v>
      </c>
      <c r="B220">
        <v>250707</v>
      </c>
      <c r="C220" t="s">
        <v>139</v>
      </c>
      <c r="D220" t="s">
        <v>140</v>
      </c>
    </row>
    <row r="221" spans="1:4">
      <c r="A221" t="s">
        <v>364</v>
      </c>
      <c r="B221">
        <v>80641</v>
      </c>
      <c r="C221" t="s">
        <v>136</v>
      </c>
      <c r="D221" t="s">
        <v>137</v>
      </c>
    </row>
    <row r="222" spans="1:4">
      <c r="A222" t="s">
        <v>365</v>
      </c>
      <c r="B222">
        <v>430424</v>
      </c>
      <c r="C222" t="s">
        <v>150</v>
      </c>
      <c r="D222" t="s">
        <v>151</v>
      </c>
    </row>
    <row r="223" spans="1:4">
      <c r="A223" t="s">
        <v>366</v>
      </c>
      <c r="B223">
        <v>80654</v>
      </c>
      <c r="C223" t="s">
        <v>162</v>
      </c>
      <c r="D223" t="s">
        <v>163</v>
      </c>
    </row>
    <row r="224" spans="1:4">
      <c r="A224" t="s">
        <v>367</v>
      </c>
      <c r="B224">
        <v>80667</v>
      </c>
      <c r="C224" t="s">
        <v>136</v>
      </c>
      <c r="D224" t="s">
        <v>137</v>
      </c>
    </row>
    <row r="225" spans="1:4">
      <c r="A225" t="s">
        <v>368</v>
      </c>
      <c r="B225">
        <v>430430</v>
      </c>
      <c r="C225" t="s">
        <v>150</v>
      </c>
      <c r="D225" t="s">
        <v>151</v>
      </c>
    </row>
    <row r="226" spans="1:4">
      <c r="A226" t="s">
        <v>369</v>
      </c>
      <c r="B226">
        <v>250714</v>
      </c>
      <c r="C226" t="s">
        <v>133</v>
      </c>
      <c r="D226" t="s">
        <v>134</v>
      </c>
    </row>
    <row r="227" spans="1:4">
      <c r="A227" t="s">
        <v>370</v>
      </c>
      <c r="B227">
        <v>171899</v>
      </c>
      <c r="C227" t="s">
        <v>146</v>
      </c>
      <c r="D227" t="s">
        <v>147</v>
      </c>
    </row>
    <row r="228" spans="1:4">
      <c r="A228" t="s">
        <v>371</v>
      </c>
      <c r="B228">
        <v>170499</v>
      </c>
      <c r="C228" t="s">
        <v>146</v>
      </c>
      <c r="D228" t="s">
        <v>147</v>
      </c>
    </row>
    <row r="229" spans="1:4">
      <c r="A229" t="s">
        <v>372</v>
      </c>
      <c r="B229">
        <v>80673</v>
      </c>
      <c r="C229" t="s">
        <v>143</v>
      </c>
      <c r="D229" t="s">
        <v>144</v>
      </c>
    </row>
    <row r="230" spans="1:4">
      <c r="A230" t="s">
        <v>373</v>
      </c>
      <c r="B230">
        <v>82687</v>
      </c>
      <c r="C230" t="s">
        <v>143</v>
      </c>
      <c r="D230" t="s">
        <v>144</v>
      </c>
    </row>
    <row r="231" spans="1:4">
      <c r="A231" t="s">
        <v>374</v>
      </c>
      <c r="B231">
        <v>82665</v>
      </c>
      <c r="C231" t="s">
        <v>136</v>
      </c>
      <c r="D231" t="s">
        <v>137</v>
      </c>
    </row>
    <row r="232" spans="1:4">
      <c r="A232" t="s">
        <v>375</v>
      </c>
      <c r="B232">
        <v>80689</v>
      </c>
      <c r="C232" t="s">
        <v>136</v>
      </c>
      <c r="D232" t="s">
        <v>137</v>
      </c>
    </row>
    <row r="233" spans="1:4">
      <c r="A233" t="s">
        <v>376</v>
      </c>
      <c r="B233">
        <v>250729</v>
      </c>
      <c r="C233" t="s">
        <v>139</v>
      </c>
      <c r="D233" t="s">
        <v>140</v>
      </c>
    </row>
    <row r="234" spans="1:4">
      <c r="A234" t="s">
        <v>377</v>
      </c>
      <c r="B234">
        <v>250735</v>
      </c>
      <c r="C234" t="s">
        <v>139</v>
      </c>
      <c r="D234" t="s">
        <v>140</v>
      </c>
    </row>
    <row r="235" spans="1:4">
      <c r="A235" t="s">
        <v>378</v>
      </c>
      <c r="B235">
        <v>170502</v>
      </c>
      <c r="C235" t="s">
        <v>146</v>
      </c>
      <c r="D235" t="s">
        <v>147</v>
      </c>
    </row>
    <row r="236" spans="1:4">
      <c r="A236" t="s">
        <v>379</v>
      </c>
      <c r="B236">
        <v>170519</v>
      </c>
      <c r="C236" t="s">
        <v>146</v>
      </c>
      <c r="D236" t="s">
        <v>147</v>
      </c>
    </row>
    <row r="237" spans="1:4">
      <c r="A237" t="s">
        <v>380</v>
      </c>
      <c r="B237">
        <v>250740</v>
      </c>
      <c r="C237" t="s">
        <v>139</v>
      </c>
      <c r="D237" t="s">
        <v>140</v>
      </c>
    </row>
    <row r="238" spans="1:4">
      <c r="A238" t="s">
        <v>381</v>
      </c>
      <c r="B238">
        <v>250753</v>
      </c>
      <c r="C238" t="s">
        <v>143</v>
      </c>
      <c r="D238" t="s">
        <v>144</v>
      </c>
    </row>
    <row r="239" spans="1:4">
      <c r="A239" t="s">
        <v>382</v>
      </c>
      <c r="B239">
        <v>250766</v>
      </c>
      <c r="C239" t="s">
        <v>139</v>
      </c>
      <c r="D239" t="s">
        <v>140</v>
      </c>
    </row>
    <row r="240" spans="1:4">
      <c r="A240" t="s">
        <v>383</v>
      </c>
      <c r="B240">
        <v>170545</v>
      </c>
      <c r="C240" t="s">
        <v>146</v>
      </c>
      <c r="D240" t="s">
        <v>147</v>
      </c>
    </row>
    <row r="241" spans="1:4">
      <c r="A241" t="s">
        <v>384</v>
      </c>
      <c r="B241">
        <v>250772</v>
      </c>
      <c r="C241" t="s">
        <v>133</v>
      </c>
      <c r="D241" t="s">
        <v>134</v>
      </c>
    </row>
    <row r="242" spans="1:4">
      <c r="A242" t="s">
        <v>385</v>
      </c>
      <c r="B242">
        <v>80692</v>
      </c>
      <c r="C242" t="s">
        <v>136</v>
      </c>
      <c r="D242" t="s">
        <v>137</v>
      </c>
    </row>
    <row r="243" spans="1:4">
      <c r="A243" t="s">
        <v>386</v>
      </c>
      <c r="B243">
        <v>430458</v>
      </c>
      <c r="C243" t="s">
        <v>150</v>
      </c>
      <c r="D243" t="s">
        <v>151</v>
      </c>
    </row>
    <row r="244" spans="1:4">
      <c r="A244" t="s">
        <v>387</v>
      </c>
      <c r="B244">
        <v>80706</v>
      </c>
      <c r="C244" t="s">
        <v>143</v>
      </c>
      <c r="D244" t="s">
        <v>144</v>
      </c>
    </row>
    <row r="245" spans="1:4">
      <c r="A245" t="s">
        <v>388</v>
      </c>
      <c r="B245">
        <v>170558</v>
      </c>
      <c r="C245" t="s">
        <v>146</v>
      </c>
      <c r="D245" t="s">
        <v>147</v>
      </c>
    </row>
    <row r="246" spans="1:4">
      <c r="A246" t="s">
        <v>389</v>
      </c>
      <c r="B246">
        <v>251636</v>
      </c>
      <c r="C246" t="s">
        <v>143</v>
      </c>
      <c r="D246" t="s">
        <v>144</v>
      </c>
    </row>
    <row r="247" spans="1:4">
      <c r="A247" t="s">
        <v>390</v>
      </c>
      <c r="B247">
        <v>251615</v>
      </c>
      <c r="C247" t="s">
        <v>133</v>
      </c>
      <c r="D247" t="s">
        <v>134</v>
      </c>
    </row>
    <row r="248" spans="1:4">
      <c r="A248" t="s">
        <v>391</v>
      </c>
      <c r="B248">
        <v>430461</v>
      </c>
      <c r="C248" t="s">
        <v>150</v>
      </c>
      <c r="D248" t="s">
        <v>151</v>
      </c>
    </row>
    <row r="249" spans="1:4">
      <c r="A249" t="s">
        <v>392</v>
      </c>
      <c r="B249">
        <v>430477</v>
      </c>
      <c r="C249" t="s">
        <v>150</v>
      </c>
      <c r="D249" t="s">
        <v>151</v>
      </c>
    </row>
    <row r="250" spans="1:4">
      <c r="A250" t="s">
        <v>393</v>
      </c>
      <c r="B250">
        <v>80713</v>
      </c>
      <c r="C250" t="s">
        <v>162</v>
      </c>
      <c r="D250" t="s">
        <v>163</v>
      </c>
    </row>
    <row r="251" spans="1:4">
      <c r="A251" t="s">
        <v>394</v>
      </c>
      <c r="B251">
        <v>80728</v>
      </c>
      <c r="C251" t="s">
        <v>136</v>
      </c>
      <c r="D251" t="s">
        <v>137</v>
      </c>
    </row>
    <row r="252" spans="1:4">
      <c r="A252" t="s">
        <v>395</v>
      </c>
      <c r="B252">
        <v>430483</v>
      </c>
      <c r="C252" t="s">
        <v>167</v>
      </c>
      <c r="D252" t="s">
        <v>168</v>
      </c>
    </row>
    <row r="253" spans="1:4">
      <c r="A253" t="s">
        <v>396</v>
      </c>
      <c r="B253">
        <v>250788</v>
      </c>
      <c r="C253" t="s">
        <v>139</v>
      </c>
      <c r="D253" t="s">
        <v>140</v>
      </c>
    </row>
    <row r="254" spans="1:4">
      <c r="A254" t="s">
        <v>397</v>
      </c>
      <c r="B254">
        <v>170577</v>
      </c>
      <c r="C254" t="s">
        <v>146</v>
      </c>
      <c r="D254" t="s">
        <v>147</v>
      </c>
    </row>
    <row r="255" spans="1:4">
      <c r="A255" t="s">
        <v>398</v>
      </c>
      <c r="B255">
        <v>80734</v>
      </c>
      <c r="C255" t="s">
        <v>136</v>
      </c>
      <c r="D255" t="s">
        <v>137</v>
      </c>
    </row>
    <row r="256" spans="1:4">
      <c r="A256" t="s">
        <v>399</v>
      </c>
      <c r="B256">
        <v>170561</v>
      </c>
      <c r="C256" t="s">
        <v>146</v>
      </c>
      <c r="D256" t="s">
        <v>147</v>
      </c>
    </row>
    <row r="257" spans="1:4">
      <c r="A257" t="s">
        <v>400</v>
      </c>
      <c r="B257">
        <v>430496</v>
      </c>
      <c r="C257" t="s">
        <v>150</v>
      </c>
      <c r="D257" t="s">
        <v>151</v>
      </c>
    </row>
    <row r="258" spans="1:4">
      <c r="A258" t="s">
        <v>401</v>
      </c>
      <c r="B258">
        <v>430509</v>
      </c>
      <c r="C258" t="s">
        <v>150</v>
      </c>
      <c r="D258" t="s">
        <v>151</v>
      </c>
    </row>
    <row r="259" spans="1:4">
      <c r="A259" t="s">
        <v>402</v>
      </c>
      <c r="B259">
        <v>170583</v>
      </c>
      <c r="C259" t="s">
        <v>146</v>
      </c>
      <c r="D259" t="s">
        <v>147</v>
      </c>
    </row>
    <row r="260" spans="1:4">
      <c r="A260" t="s">
        <v>403</v>
      </c>
      <c r="B260">
        <v>179011</v>
      </c>
      <c r="C260" t="s">
        <v>146</v>
      </c>
      <c r="D260" t="s">
        <v>147</v>
      </c>
    </row>
    <row r="261" spans="1:4">
      <c r="A261" t="s">
        <v>404</v>
      </c>
      <c r="B261">
        <v>80749</v>
      </c>
      <c r="C261" t="s">
        <v>162</v>
      </c>
      <c r="D261" t="s">
        <v>163</v>
      </c>
    </row>
    <row r="262" spans="1:4">
      <c r="A262" t="s">
        <v>405</v>
      </c>
      <c r="B262">
        <v>250791</v>
      </c>
      <c r="C262" t="s">
        <v>139</v>
      </c>
      <c r="D262" t="s">
        <v>140</v>
      </c>
    </row>
    <row r="263" spans="1:4">
      <c r="A263" t="s">
        <v>406</v>
      </c>
      <c r="B263">
        <v>430516</v>
      </c>
      <c r="C263" t="s">
        <v>162</v>
      </c>
      <c r="D263" t="s">
        <v>163</v>
      </c>
    </row>
    <row r="264" spans="1:4">
      <c r="A264" t="s">
        <v>407</v>
      </c>
      <c r="B264">
        <v>170600</v>
      </c>
      <c r="C264" t="s">
        <v>146</v>
      </c>
      <c r="D264" t="s">
        <v>147</v>
      </c>
    </row>
    <row r="265" spans="1:4">
      <c r="A265" t="s">
        <v>408</v>
      </c>
      <c r="B265">
        <v>170617</v>
      </c>
      <c r="C265" t="s">
        <v>133</v>
      </c>
      <c r="D265" t="s">
        <v>134</v>
      </c>
    </row>
    <row r="266" spans="1:4">
      <c r="A266" t="s">
        <v>409</v>
      </c>
      <c r="B266">
        <v>439018</v>
      </c>
      <c r="C266" t="s">
        <v>167</v>
      </c>
      <c r="D266" t="s">
        <v>168</v>
      </c>
    </row>
    <row r="267" spans="1:4">
      <c r="A267" t="s">
        <v>410</v>
      </c>
      <c r="B267">
        <v>80752</v>
      </c>
      <c r="C267" t="s">
        <v>136</v>
      </c>
      <c r="D267" t="s">
        <v>137</v>
      </c>
    </row>
    <row r="268" spans="1:4">
      <c r="A268" t="s">
        <v>411</v>
      </c>
      <c r="B268">
        <v>430537</v>
      </c>
      <c r="C268" t="s">
        <v>150</v>
      </c>
      <c r="D268" t="s">
        <v>151</v>
      </c>
    </row>
    <row r="269" spans="1:4">
      <c r="A269" t="s">
        <v>412</v>
      </c>
      <c r="B269">
        <v>170622</v>
      </c>
      <c r="C269" t="s">
        <v>146</v>
      </c>
      <c r="D269" t="s">
        <v>147</v>
      </c>
    </row>
    <row r="270" spans="1:4">
      <c r="A270" t="s">
        <v>413</v>
      </c>
      <c r="B270">
        <v>80765</v>
      </c>
      <c r="C270" t="s">
        <v>136</v>
      </c>
      <c r="D270" t="s">
        <v>137</v>
      </c>
    </row>
    <row r="271" spans="1:4">
      <c r="A271" t="s">
        <v>414</v>
      </c>
      <c r="B271">
        <v>170638</v>
      </c>
      <c r="C271" t="s">
        <v>143</v>
      </c>
      <c r="D271" t="s">
        <v>144</v>
      </c>
    </row>
    <row r="272" spans="1:4">
      <c r="A272" t="s">
        <v>415</v>
      </c>
      <c r="B272">
        <v>250812</v>
      </c>
      <c r="C272" t="s">
        <v>139</v>
      </c>
      <c r="D272" t="s">
        <v>140</v>
      </c>
    </row>
    <row r="273" spans="1:4">
      <c r="A273" t="s">
        <v>416</v>
      </c>
      <c r="B273">
        <v>430542</v>
      </c>
      <c r="C273" t="s">
        <v>150</v>
      </c>
      <c r="D273" t="s">
        <v>151</v>
      </c>
    </row>
    <row r="274" spans="1:4">
      <c r="A274" t="s">
        <v>417</v>
      </c>
      <c r="B274">
        <v>80771</v>
      </c>
      <c r="C274" t="s">
        <v>136</v>
      </c>
      <c r="D274" t="s">
        <v>137</v>
      </c>
    </row>
    <row r="275" spans="1:4">
      <c r="A275" t="s">
        <v>418</v>
      </c>
      <c r="B275">
        <v>170643</v>
      </c>
      <c r="C275" t="s">
        <v>146</v>
      </c>
      <c r="D275" t="s">
        <v>147</v>
      </c>
    </row>
    <row r="276" spans="1:4">
      <c r="A276" t="s">
        <v>419</v>
      </c>
      <c r="B276">
        <v>170656</v>
      </c>
      <c r="C276" t="s">
        <v>146</v>
      </c>
      <c r="D276" t="s">
        <v>147</v>
      </c>
    </row>
    <row r="277" spans="1:4">
      <c r="A277" t="s">
        <v>420</v>
      </c>
      <c r="B277">
        <v>250827</v>
      </c>
      <c r="C277" t="s">
        <v>133</v>
      </c>
      <c r="D277" t="s">
        <v>134</v>
      </c>
    </row>
    <row r="278" spans="1:4">
      <c r="A278" t="s">
        <v>421</v>
      </c>
      <c r="B278">
        <v>80787</v>
      </c>
      <c r="C278" t="s">
        <v>143</v>
      </c>
      <c r="D278" t="s">
        <v>144</v>
      </c>
    </row>
    <row r="279" spans="1:4">
      <c r="A279" t="s">
        <v>422</v>
      </c>
      <c r="B279">
        <v>82541</v>
      </c>
      <c r="C279" t="s">
        <v>143</v>
      </c>
      <c r="D279" t="s">
        <v>144</v>
      </c>
    </row>
    <row r="280" spans="1:4">
      <c r="A280" t="s">
        <v>423</v>
      </c>
      <c r="B280">
        <v>250886</v>
      </c>
      <c r="C280" t="s">
        <v>133</v>
      </c>
      <c r="D280" t="s">
        <v>134</v>
      </c>
    </row>
    <row r="281" spans="1:4">
      <c r="A281" t="s">
        <v>424</v>
      </c>
      <c r="B281">
        <v>80790</v>
      </c>
      <c r="C281" t="s">
        <v>143</v>
      </c>
      <c r="D281" t="s">
        <v>144</v>
      </c>
    </row>
    <row r="282" spans="1:4">
      <c r="A282" t="s">
        <v>425</v>
      </c>
      <c r="B282">
        <v>250851</v>
      </c>
      <c r="C282" t="s">
        <v>139</v>
      </c>
      <c r="D282" t="s">
        <v>140</v>
      </c>
    </row>
    <row r="283" spans="1:4">
      <c r="A283" t="s">
        <v>426</v>
      </c>
      <c r="B283">
        <v>250864</v>
      </c>
      <c r="C283" t="s">
        <v>133</v>
      </c>
      <c r="D283" t="s">
        <v>134</v>
      </c>
    </row>
    <row r="284" spans="1:4">
      <c r="A284" t="s">
        <v>427</v>
      </c>
      <c r="B284">
        <v>250870</v>
      </c>
      <c r="C284" t="s">
        <v>133</v>
      </c>
      <c r="D284" t="s">
        <v>134</v>
      </c>
    </row>
    <row r="285" spans="1:4">
      <c r="A285" t="s">
        <v>428</v>
      </c>
      <c r="B285">
        <v>430555</v>
      </c>
      <c r="C285" t="s">
        <v>150</v>
      </c>
      <c r="D285" t="s">
        <v>151</v>
      </c>
    </row>
    <row r="286" spans="1:4">
      <c r="A286" t="s">
        <v>429</v>
      </c>
      <c r="B286">
        <v>170059</v>
      </c>
      <c r="C286" t="s">
        <v>146</v>
      </c>
      <c r="D286" t="s">
        <v>147</v>
      </c>
    </row>
    <row r="287" spans="1:4">
      <c r="A287" t="s">
        <v>430</v>
      </c>
      <c r="B287">
        <v>250899</v>
      </c>
      <c r="C287" t="s">
        <v>133</v>
      </c>
      <c r="D287" t="s">
        <v>134</v>
      </c>
    </row>
    <row r="288" spans="1:4">
      <c r="A288" t="s">
        <v>431</v>
      </c>
      <c r="B288">
        <v>430568</v>
      </c>
      <c r="C288" t="s">
        <v>167</v>
      </c>
      <c r="D288" t="s">
        <v>168</v>
      </c>
    </row>
    <row r="289" spans="1:4">
      <c r="A289" t="s">
        <v>432</v>
      </c>
      <c r="B289">
        <v>430574</v>
      </c>
      <c r="C289" t="s">
        <v>150</v>
      </c>
      <c r="D289" t="s">
        <v>151</v>
      </c>
    </row>
    <row r="290" spans="1:4">
      <c r="A290" t="s">
        <v>433</v>
      </c>
      <c r="B290">
        <v>81347</v>
      </c>
      <c r="C290" t="s">
        <v>136</v>
      </c>
      <c r="D290" t="s">
        <v>137</v>
      </c>
    </row>
    <row r="291" spans="1:4">
      <c r="A291" t="s">
        <v>434</v>
      </c>
      <c r="B291">
        <v>80804</v>
      </c>
      <c r="C291" t="s">
        <v>143</v>
      </c>
      <c r="D291" t="s">
        <v>144</v>
      </c>
    </row>
    <row r="292" spans="1:4">
      <c r="A292" t="s">
        <v>435</v>
      </c>
      <c r="B292">
        <v>259084</v>
      </c>
      <c r="C292" t="s">
        <v>133</v>
      </c>
      <c r="D292" t="s">
        <v>134</v>
      </c>
    </row>
    <row r="293" spans="1:4">
      <c r="A293" t="s">
        <v>436</v>
      </c>
      <c r="B293">
        <v>430580</v>
      </c>
      <c r="C293" t="s">
        <v>150</v>
      </c>
      <c r="D293" t="s">
        <v>151</v>
      </c>
    </row>
    <row r="294" spans="1:4">
      <c r="A294" t="s">
        <v>437</v>
      </c>
      <c r="B294">
        <v>170669</v>
      </c>
      <c r="C294" t="s">
        <v>146</v>
      </c>
      <c r="D294" t="s">
        <v>147</v>
      </c>
    </row>
    <row r="295" spans="1:4">
      <c r="A295" t="s">
        <v>438</v>
      </c>
      <c r="B295">
        <v>430593</v>
      </c>
      <c r="C295" t="s">
        <v>150</v>
      </c>
      <c r="D295" t="s">
        <v>151</v>
      </c>
    </row>
    <row r="296" spans="1:4">
      <c r="A296" t="s">
        <v>439</v>
      </c>
      <c r="B296">
        <v>170675</v>
      </c>
      <c r="C296" t="s">
        <v>146</v>
      </c>
      <c r="D296" t="s">
        <v>147</v>
      </c>
    </row>
    <row r="297" spans="1:4">
      <c r="A297" t="s">
        <v>440</v>
      </c>
      <c r="B297">
        <v>430607</v>
      </c>
      <c r="C297" t="s">
        <v>167</v>
      </c>
      <c r="D297" t="s">
        <v>168</v>
      </c>
    </row>
    <row r="298" spans="1:4">
      <c r="A298" t="s">
        <v>441</v>
      </c>
      <c r="B298">
        <v>250925</v>
      </c>
      <c r="C298" t="s">
        <v>139</v>
      </c>
      <c r="D298" t="s">
        <v>140</v>
      </c>
    </row>
    <row r="299" spans="1:4">
      <c r="A299" t="s">
        <v>442</v>
      </c>
      <c r="B299">
        <v>80826</v>
      </c>
      <c r="C299" t="s">
        <v>146</v>
      </c>
      <c r="D299" t="s">
        <v>147</v>
      </c>
    </row>
    <row r="300" spans="1:4">
      <c r="A300" t="s">
        <v>443</v>
      </c>
      <c r="B300">
        <v>80811</v>
      </c>
      <c r="C300" t="s">
        <v>136</v>
      </c>
      <c r="D300" t="s">
        <v>137</v>
      </c>
    </row>
    <row r="301" spans="1:4">
      <c r="A301" t="s">
        <v>444</v>
      </c>
      <c r="B301">
        <v>170681</v>
      </c>
      <c r="C301" t="s">
        <v>146</v>
      </c>
      <c r="D301" t="s">
        <v>147</v>
      </c>
    </row>
    <row r="302" spans="1:4">
      <c r="A302" t="s">
        <v>445</v>
      </c>
      <c r="B302">
        <v>80832</v>
      </c>
      <c r="C302" t="s">
        <v>143</v>
      </c>
      <c r="D302" t="s">
        <v>144</v>
      </c>
    </row>
    <row r="303" spans="1:4">
      <c r="A303" t="s">
        <v>446</v>
      </c>
      <c r="B303">
        <v>250931</v>
      </c>
      <c r="C303" t="s">
        <v>139</v>
      </c>
      <c r="D303" t="s">
        <v>140</v>
      </c>
    </row>
    <row r="304" spans="1:4">
      <c r="A304" t="s">
        <v>447</v>
      </c>
      <c r="B304">
        <v>80847</v>
      </c>
      <c r="C304" t="s">
        <v>143</v>
      </c>
      <c r="D304" t="s">
        <v>144</v>
      </c>
    </row>
    <row r="305" spans="1:4">
      <c r="A305" t="s">
        <v>448</v>
      </c>
      <c r="B305">
        <v>170694</v>
      </c>
      <c r="C305" t="s">
        <v>133</v>
      </c>
      <c r="D305" t="s">
        <v>134</v>
      </c>
    </row>
    <row r="306" spans="1:4">
      <c r="A306" t="s">
        <v>449</v>
      </c>
      <c r="B306">
        <v>170708</v>
      </c>
      <c r="C306" t="s">
        <v>146</v>
      </c>
      <c r="D306" t="s">
        <v>147</v>
      </c>
    </row>
    <row r="307" spans="1:4">
      <c r="A307" t="s">
        <v>450</v>
      </c>
      <c r="B307">
        <v>170715</v>
      </c>
      <c r="C307" t="s">
        <v>146</v>
      </c>
      <c r="D307" t="s">
        <v>147</v>
      </c>
    </row>
    <row r="308" spans="1:4">
      <c r="A308" t="s">
        <v>451</v>
      </c>
      <c r="B308">
        <v>80850</v>
      </c>
      <c r="C308" t="s">
        <v>162</v>
      </c>
      <c r="D308" t="s">
        <v>163</v>
      </c>
    </row>
    <row r="309" spans="1:4">
      <c r="A309" t="s">
        <v>452</v>
      </c>
      <c r="B309">
        <v>250946</v>
      </c>
      <c r="C309" t="s">
        <v>139</v>
      </c>
      <c r="D309" t="s">
        <v>140</v>
      </c>
    </row>
    <row r="310" spans="1:4">
      <c r="A310" t="s">
        <v>453</v>
      </c>
      <c r="B310">
        <v>179026</v>
      </c>
      <c r="C310" t="s">
        <v>146</v>
      </c>
      <c r="D310" t="s">
        <v>147</v>
      </c>
    </row>
    <row r="311" spans="1:4">
      <c r="A311" t="s">
        <v>454</v>
      </c>
      <c r="B311">
        <v>430614</v>
      </c>
      <c r="C311" t="s">
        <v>150</v>
      </c>
      <c r="D311" t="s">
        <v>151</v>
      </c>
    </row>
    <row r="312" spans="1:4">
      <c r="A312" t="s">
        <v>455</v>
      </c>
      <c r="B312">
        <v>170736</v>
      </c>
      <c r="C312" t="s">
        <v>146</v>
      </c>
      <c r="D312" t="s">
        <v>147</v>
      </c>
    </row>
    <row r="313" spans="1:4">
      <c r="A313" t="s">
        <v>456</v>
      </c>
      <c r="B313">
        <v>170741</v>
      </c>
      <c r="C313" t="s">
        <v>146</v>
      </c>
      <c r="D313" t="s">
        <v>147</v>
      </c>
    </row>
    <row r="314" spans="1:4">
      <c r="A314" t="s">
        <v>457</v>
      </c>
      <c r="B314">
        <v>80863</v>
      </c>
      <c r="C314" t="s">
        <v>136</v>
      </c>
      <c r="D314" t="s">
        <v>137</v>
      </c>
    </row>
    <row r="315" spans="1:4">
      <c r="A315" t="s">
        <v>458</v>
      </c>
      <c r="B315">
        <v>430629</v>
      </c>
      <c r="C315" t="s">
        <v>167</v>
      </c>
      <c r="D315" t="s">
        <v>168</v>
      </c>
    </row>
    <row r="316" spans="1:4">
      <c r="A316" t="s">
        <v>459</v>
      </c>
      <c r="B316">
        <v>250962</v>
      </c>
      <c r="C316" t="s">
        <v>139</v>
      </c>
      <c r="D316" t="s">
        <v>140</v>
      </c>
    </row>
    <row r="317" spans="1:4">
      <c r="A317" t="s">
        <v>460</v>
      </c>
      <c r="B317">
        <v>250978</v>
      </c>
      <c r="C317" t="s">
        <v>139</v>
      </c>
      <c r="D317" t="s">
        <v>140</v>
      </c>
    </row>
    <row r="318" spans="1:4">
      <c r="A318" t="s">
        <v>461</v>
      </c>
      <c r="B318">
        <v>80902</v>
      </c>
      <c r="C318" t="s">
        <v>143</v>
      </c>
      <c r="D318" t="s">
        <v>144</v>
      </c>
    </row>
    <row r="319" spans="1:4">
      <c r="A319" t="s">
        <v>462</v>
      </c>
      <c r="B319">
        <v>430635</v>
      </c>
      <c r="C319" t="s">
        <v>167</v>
      </c>
      <c r="D319" t="s">
        <v>168</v>
      </c>
    </row>
    <row r="320" spans="1:4">
      <c r="A320" t="s">
        <v>463</v>
      </c>
      <c r="B320">
        <v>80879</v>
      </c>
      <c r="C320" t="s">
        <v>136</v>
      </c>
      <c r="D320" t="s">
        <v>137</v>
      </c>
    </row>
    <row r="321" spans="1:4">
      <c r="A321" t="s">
        <v>464</v>
      </c>
      <c r="B321">
        <v>430640</v>
      </c>
      <c r="C321" t="s">
        <v>167</v>
      </c>
      <c r="D321" t="s">
        <v>168</v>
      </c>
    </row>
    <row r="322" spans="1:4">
      <c r="A322" t="s">
        <v>465</v>
      </c>
      <c r="B322">
        <v>430653</v>
      </c>
      <c r="C322" t="s">
        <v>167</v>
      </c>
      <c r="D322" t="s">
        <v>168</v>
      </c>
    </row>
    <row r="323" spans="1:4">
      <c r="A323" t="s">
        <v>466</v>
      </c>
      <c r="B323">
        <v>430666</v>
      </c>
      <c r="C323" t="s">
        <v>150</v>
      </c>
      <c r="D323" t="s">
        <v>151</v>
      </c>
    </row>
    <row r="324" spans="1:4">
      <c r="A324" t="s">
        <v>467</v>
      </c>
      <c r="B324">
        <v>80885</v>
      </c>
      <c r="C324" t="s">
        <v>136</v>
      </c>
      <c r="D324" t="s">
        <v>137</v>
      </c>
    </row>
    <row r="325" spans="1:4">
      <c r="A325" t="s">
        <v>468</v>
      </c>
      <c r="B325">
        <v>170754</v>
      </c>
      <c r="C325" t="s">
        <v>146</v>
      </c>
      <c r="D325" t="s">
        <v>147</v>
      </c>
    </row>
    <row r="326" spans="1:4">
      <c r="A326" t="s">
        <v>469</v>
      </c>
      <c r="B326">
        <v>170767</v>
      </c>
      <c r="C326" t="s">
        <v>146</v>
      </c>
      <c r="D326" t="s">
        <v>147</v>
      </c>
    </row>
    <row r="327" spans="1:4">
      <c r="A327" t="s">
        <v>470</v>
      </c>
      <c r="B327">
        <v>170773</v>
      </c>
      <c r="C327" t="s">
        <v>146</v>
      </c>
      <c r="D327" t="s">
        <v>147</v>
      </c>
    </row>
    <row r="328" spans="1:4">
      <c r="A328" t="s">
        <v>471</v>
      </c>
      <c r="B328">
        <v>80898</v>
      </c>
      <c r="C328" t="s">
        <v>136</v>
      </c>
      <c r="D328" t="s">
        <v>137</v>
      </c>
    </row>
    <row r="329" spans="1:4">
      <c r="A329" t="s">
        <v>472</v>
      </c>
      <c r="B329">
        <v>250984</v>
      </c>
      <c r="C329" t="s">
        <v>133</v>
      </c>
      <c r="D329" t="s">
        <v>134</v>
      </c>
    </row>
    <row r="330" spans="1:4">
      <c r="A330" t="s">
        <v>473</v>
      </c>
      <c r="B330">
        <v>80919</v>
      </c>
      <c r="C330" t="s">
        <v>162</v>
      </c>
      <c r="D330" t="s">
        <v>163</v>
      </c>
    </row>
    <row r="331" spans="1:4">
      <c r="A331" t="s">
        <v>474</v>
      </c>
      <c r="B331">
        <v>170789</v>
      </c>
      <c r="C331" t="s">
        <v>133</v>
      </c>
      <c r="D331" t="s">
        <v>134</v>
      </c>
    </row>
    <row r="332" spans="1:4">
      <c r="A332" t="s">
        <v>475</v>
      </c>
      <c r="B332">
        <v>259123</v>
      </c>
      <c r="C332" t="s">
        <v>139</v>
      </c>
      <c r="D332" t="s">
        <v>140</v>
      </c>
    </row>
    <row r="333" spans="1:4">
      <c r="A333" t="s">
        <v>476</v>
      </c>
      <c r="B333">
        <v>430672</v>
      </c>
      <c r="C333" t="s">
        <v>167</v>
      </c>
      <c r="D333" t="s">
        <v>168</v>
      </c>
    </row>
    <row r="334" spans="1:4">
      <c r="A334" t="s">
        <v>477</v>
      </c>
      <c r="B334">
        <v>170792</v>
      </c>
      <c r="C334" t="s">
        <v>146</v>
      </c>
      <c r="D334" t="s">
        <v>147</v>
      </c>
    </row>
    <row r="335" spans="1:4">
      <c r="A335" t="s">
        <v>478</v>
      </c>
      <c r="B335">
        <v>80924</v>
      </c>
      <c r="C335" t="s">
        <v>143</v>
      </c>
      <c r="D335" t="s">
        <v>144</v>
      </c>
    </row>
    <row r="336" spans="1:4">
      <c r="A336" t="s">
        <v>479</v>
      </c>
      <c r="B336">
        <v>80930</v>
      </c>
      <c r="C336" t="s">
        <v>143</v>
      </c>
      <c r="D336" t="s">
        <v>144</v>
      </c>
    </row>
    <row r="337" spans="1:4">
      <c r="A337" t="s">
        <v>480</v>
      </c>
      <c r="B337">
        <v>430688</v>
      </c>
      <c r="C337" t="s">
        <v>167</v>
      </c>
      <c r="D337" t="s">
        <v>168</v>
      </c>
    </row>
    <row r="338" spans="1:4">
      <c r="A338" t="s">
        <v>481</v>
      </c>
      <c r="B338">
        <v>250997</v>
      </c>
      <c r="C338" t="s">
        <v>139</v>
      </c>
      <c r="D338" t="s">
        <v>140</v>
      </c>
    </row>
    <row r="339" spans="1:4">
      <c r="A339" t="s">
        <v>482</v>
      </c>
      <c r="B339">
        <v>170806</v>
      </c>
      <c r="C339" t="s">
        <v>146</v>
      </c>
      <c r="D339" t="s">
        <v>147</v>
      </c>
    </row>
    <row r="340" spans="1:4">
      <c r="A340" t="s">
        <v>483</v>
      </c>
      <c r="B340">
        <v>251001</v>
      </c>
      <c r="C340" t="s">
        <v>143</v>
      </c>
      <c r="D340" t="s">
        <v>144</v>
      </c>
    </row>
    <row r="341" spans="1:4">
      <c r="A341" t="s">
        <v>484</v>
      </c>
      <c r="B341">
        <v>80945</v>
      </c>
      <c r="C341" t="s">
        <v>162</v>
      </c>
      <c r="D341" t="s">
        <v>163</v>
      </c>
    </row>
    <row r="342" spans="1:4">
      <c r="A342" t="s">
        <v>485</v>
      </c>
      <c r="B342">
        <v>251018</v>
      </c>
      <c r="C342" t="s">
        <v>139</v>
      </c>
      <c r="D342" t="s">
        <v>140</v>
      </c>
    </row>
    <row r="343" spans="1:4">
      <c r="A343" t="s">
        <v>486</v>
      </c>
      <c r="B343">
        <v>80958</v>
      </c>
      <c r="C343" t="s">
        <v>136</v>
      </c>
      <c r="D343" t="s">
        <v>137</v>
      </c>
    </row>
    <row r="344" spans="1:4">
      <c r="A344" t="s">
        <v>487</v>
      </c>
      <c r="B344">
        <v>251023</v>
      </c>
      <c r="C344" t="s">
        <v>139</v>
      </c>
      <c r="D344" t="s">
        <v>140</v>
      </c>
    </row>
    <row r="345" spans="1:4">
      <c r="A345" t="s">
        <v>488</v>
      </c>
      <c r="B345">
        <v>80961</v>
      </c>
      <c r="C345" t="s">
        <v>136</v>
      </c>
      <c r="D345" t="s">
        <v>137</v>
      </c>
    </row>
    <row r="346" spans="1:4">
      <c r="A346" t="s">
        <v>489</v>
      </c>
      <c r="B346">
        <v>251039</v>
      </c>
      <c r="C346" t="s">
        <v>139</v>
      </c>
      <c r="D346" t="s">
        <v>140</v>
      </c>
    </row>
    <row r="347" spans="1:4">
      <c r="A347" t="s">
        <v>490</v>
      </c>
      <c r="B347">
        <v>251057</v>
      </c>
      <c r="C347" t="s">
        <v>139</v>
      </c>
      <c r="D347" t="s">
        <v>140</v>
      </c>
    </row>
    <row r="348" spans="1:4">
      <c r="A348" t="s">
        <v>491</v>
      </c>
      <c r="B348">
        <v>251044</v>
      </c>
      <c r="C348" t="s">
        <v>139</v>
      </c>
      <c r="D348" t="s">
        <v>140</v>
      </c>
    </row>
    <row r="349" spans="1:4">
      <c r="A349" t="s">
        <v>492</v>
      </c>
      <c r="B349">
        <v>430691</v>
      </c>
      <c r="C349" t="s">
        <v>150</v>
      </c>
      <c r="D349" t="s">
        <v>151</v>
      </c>
    </row>
    <row r="350" spans="1:4">
      <c r="A350" t="s">
        <v>493</v>
      </c>
      <c r="B350">
        <v>80977</v>
      </c>
      <c r="C350" t="s">
        <v>136</v>
      </c>
      <c r="D350" t="s">
        <v>137</v>
      </c>
    </row>
    <row r="351" spans="1:4">
      <c r="A351" t="s">
        <v>494</v>
      </c>
      <c r="B351">
        <v>170813</v>
      </c>
      <c r="C351" t="s">
        <v>146</v>
      </c>
      <c r="D351" t="s">
        <v>147</v>
      </c>
    </row>
    <row r="352" spans="1:4">
      <c r="A352" t="s">
        <v>495</v>
      </c>
      <c r="B352">
        <v>80996</v>
      </c>
      <c r="C352" t="s">
        <v>143</v>
      </c>
      <c r="D352" t="s">
        <v>144</v>
      </c>
    </row>
    <row r="353" spans="1:4">
      <c r="A353" t="s">
        <v>496</v>
      </c>
      <c r="B353">
        <v>430705</v>
      </c>
      <c r="C353" t="s">
        <v>150</v>
      </c>
      <c r="D353" t="s">
        <v>151</v>
      </c>
    </row>
    <row r="354" spans="1:4">
      <c r="A354" t="s">
        <v>497</v>
      </c>
      <c r="B354">
        <v>170828</v>
      </c>
      <c r="C354" t="s">
        <v>133</v>
      </c>
      <c r="D354" t="s">
        <v>134</v>
      </c>
    </row>
    <row r="355" spans="1:4">
      <c r="A355" t="s">
        <v>498</v>
      </c>
      <c r="B355">
        <v>251095</v>
      </c>
      <c r="C355" t="s">
        <v>139</v>
      </c>
      <c r="D355" t="s">
        <v>140</v>
      </c>
    </row>
    <row r="356" spans="1:4">
      <c r="A356" t="s">
        <v>499</v>
      </c>
      <c r="B356">
        <v>259031</v>
      </c>
      <c r="C356" t="s">
        <v>133</v>
      </c>
      <c r="D356" t="s">
        <v>134</v>
      </c>
    </row>
    <row r="357" spans="1:4">
      <c r="A357" t="s">
        <v>500</v>
      </c>
      <c r="B357">
        <v>251109</v>
      </c>
      <c r="C357" t="s">
        <v>139</v>
      </c>
      <c r="D357" t="s">
        <v>140</v>
      </c>
    </row>
    <row r="358" spans="1:4">
      <c r="A358" t="s">
        <v>501</v>
      </c>
      <c r="B358">
        <v>251116</v>
      </c>
      <c r="C358" t="s">
        <v>143</v>
      </c>
      <c r="D358" t="s">
        <v>144</v>
      </c>
    </row>
    <row r="359" spans="1:4">
      <c r="A359" t="s">
        <v>502</v>
      </c>
      <c r="B359">
        <v>81000</v>
      </c>
      <c r="C359" t="s">
        <v>143</v>
      </c>
      <c r="D359" t="s">
        <v>144</v>
      </c>
    </row>
    <row r="360" spans="1:4">
      <c r="A360" t="s">
        <v>503</v>
      </c>
      <c r="B360">
        <v>430712</v>
      </c>
      <c r="C360" t="s">
        <v>167</v>
      </c>
      <c r="D360" t="s">
        <v>168</v>
      </c>
    </row>
    <row r="361" spans="1:4">
      <c r="A361" t="s">
        <v>504</v>
      </c>
      <c r="B361">
        <v>81017</v>
      </c>
      <c r="C361" t="s">
        <v>136</v>
      </c>
      <c r="D361" t="s">
        <v>137</v>
      </c>
    </row>
    <row r="362" spans="1:4">
      <c r="A362" t="s">
        <v>505</v>
      </c>
      <c r="B362">
        <v>81629</v>
      </c>
      <c r="C362" t="s">
        <v>162</v>
      </c>
      <c r="D362" t="s">
        <v>163</v>
      </c>
    </row>
    <row r="363" spans="1:4">
      <c r="A363" t="s">
        <v>506</v>
      </c>
      <c r="B363">
        <v>170834</v>
      </c>
      <c r="C363" t="s">
        <v>146</v>
      </c>
      <c r="D363" t="s">
        <v>147</v>
      </c>
    </row>
    <row r="364" spans="1:4">
      <c r="A364" t="s">
        <v>507</v>
      </c>
      <c r="B364">
        <v>81022</v>
      </c>
      <c r="C364" t="s">
        <v>162</v>
      </c>
      <c r="D364" t="s">
        <v>163</v>
      </c>
    </row>
    <row r="365" spans="1:4">
      <c r="A365" t="s">
        <v>508</v>
      </c>
      <c r="B365">
        <v>251155</v>
      </c>
      <c r="C365" t="s">
        <v>133</v>
      </c>
      <c r="D365" t="s">
        <v>134</v>
      </c>
    </row>
    <row r="366" spans="1:4">
      <c r="A366" t="s">
        <v>509</v>
      </c>
      <c r="B366">
        <v>170849</v>
      </c>
      <c r="C366" t="s">
        <v>133</v>
      </c>
      <c r="D366" t="s">
        <v>134</v>
      </c>
    </row>
    <row r="367" spans="1:4">
      <c r="A367" t="s">
        <v>510</v>
      </c>
      <c r="B367">
        <v>251121</v>
      </c>
      <c r="C367" t="s">
        <v>139</v>
      </c>
      <c r="D367" t="s">
        <v>140</v>
      </c>
    </row>
    <row r="368" spans="1:4">
      <c r="A368" t="s">
        <v>511</v>
      </c>
      <c r="B368">
        <v>251137</v>
      </c>
      <c r="C368" t="s">
        <v>139</v>
      </c>
      <c r="D368" t="s">
        <v>140</v>
      </c>
    </row>
    <row r="369" spans="1:4">
      <c r="A369" t="s">
        <v>512</v>
      </c>
      <c r="B369">
        <v>251142</v>
      </c>
      <c r="C369" t="s">
        <v>139</v>
      </c>
      <c r="D369" t="s">
        <v>140</v>
      </c>
    </row>
    <row r="370" spans="1:4">
      <c r="A370" t="s">
        <v>513</v>
      </c>
      <c r="B370">
        <v>170852</v>
      </c>
      <c r="C370" t="s">
        <v>146</v>
      </c>
      <c r="D370" t="s">
        <v>147</v>
      </c>
    </row>
    <row r="371" spans="1:4">
      <c r="A371" t="s">
        <v>514</v>
      </c>
      <c r="B371">
        <v>170865</v>
      </c>
      <c r="C371" t="s">
        <v>146</v>
      </c>
      <c r="D371" t="s">
        <v>147</v>
      </c>
    </row>
    <row r="372" spans="1:4">
      <c r="A372" t="s">
        <v>515</v>
      </c>
      <c r="B372">
        <v>81038</v>
      </c>
      <c r="C372" t="s">
        <v>162</v>
      </c>
      <c r="D372" t="s">
        <v>163</v>
      </c>
    </row>
    <row r="373" spans="1:4">
      <c r="A373" t="s">
        <v>516</v>
      </c>
      <c r="B373">
        <v>259101</v>
      </c>
      <c r="C373" t="s">
        <v>133</v>
      </c>
      <c r="D373" t="s">
        <v>134</v>
      </c>
    </row>
    <row r="374" spans="1:4">
      <c r="A374" t="s">
        <v>517</v>
      </c>
      <c r="B374">
        <v>170871</v>
      </c>
      <c r="C374" t="s">
        <v>146</v>
      </c>
      <c r="D374" t="s">
        <v>147</v>
      </c>
    </row>
    <row r="375" spans="1:4">
      <c r="A375" t="s">
        <v>518</v>
      </c>
      <c r="B375">
        <v>251180</v>
      </c>
      <c r="C375" t="s">
        <v>139</v>
      </c>
      <c r="D375" t="s">
        <v>140</v>
      </c>
    </row>
    <row r="376" spans="1:4">
      <c r="A376" t="s">
        <v>519</v>
      </c>
      <c r="B376">
        <v>251193</v>
      </c>
      <c r="C376" t="s">
        <v>139</v>
      </c>
      <c r="D376" t="s">
        <v>140</v>
      </c>
    </row>
    <row r="377" spans="1:4">
      <c r="A377" t="s">
        <v>520</v>
      </c>
      <c r="B377">
        <v>251214</v>
      </c>
      <c r="C377" t="s">
        <v>133</v>
      </c>
      <c r="D377" t="s">
        <v>134</v>
      </c>
    </row>
    <row r="378" spans="1:4">
      <c r="A378" t="s">
        <v>521</v>
      </c>
      <c r="B378">
        <v>251229</v>
      </c>
      <c r="C378" t="s">
        <v>139</v>
      </c>
      <c r="D378" t="s">
        <v>140</v>
      </c>
    </row>
    <row r="379" spans="1:4">
      <c r="A379" t="s">
        <v>522</v>
      </c>
      <c r="B379">
        <v>81043</v>
      </c>
      <c r="C379" t="s">
        <v>162</v>
      </c>
      <c r="D379" t="s">
        <v>163</v>
      </c>
    </row>
    <row r="380" spans="1:4">
      <c r="A380" t="s">
        <v>523</v>
      </c>
      <c r="B380">
        <v>170887</v>
      </c>
      <c r="C380" t="s">
        <v>146</v>
      </c>
      <c r="D380" t="s">
        <v>147</v>
      </c>
    </row>
    <row r="381" spans="1:4">
      <c r="A381" t="s">
        <v>524</v>
      </c>
      <c r="B381">
        <v>251235</v>
      </c>
      <c r="C381" t="s">
        <v>133</v>
      </c>
      <c r="D381" t="s">
        <v>134</v>
      </c>
    </row>
    <row r="382" spans="1:4">
      <c r="A382" t="s">
        <v>525</v>
      </c>
      <c r="B382">
        <v>251240</v>
      </c>
      <c r="C382" t="s">
        <v>143</v>
      </c>
      <c r="D382" t="s">
        <v>144</v>
      </c>
    </row>
    <row r="383" spans="1:4">
      <c r="A383" t="s">
        <v>526</v>
      </c>
      <c r="B383">
        <v>81056</v>
      </c>
      <c r="C383" t="s">
        <v>136</v>
      </c>
      <c r="D383" t="s">
        <v>137</v>
      </c>
    </row>
    <row r="384" spans="1:4">
      <c r="A384" t="s">
        <v>527</v>
      </c>
      <c r="B384">
        <v>170890</v>
      </c>
      <c r="C384" t="s">
        <v>146</v>
      </c>
      <c r="D384" t="s">
        <v>147</v>
      </c>
    </row>
    <row r="385" spans="1:4">
      <c r="A385" t="s">
        <v>528</v>
      </c>
      <c r="B385">
        <v>170904</v>
      </c>
      <c r="C385" t="s">
        <v>146</v>
      </c>
      <c r="D385" t="s">
        <v>147</v>
      </c>
    </row>
    <row r="386" spans="1:4">
      <c r="A386" t="s">
        <v>529</v>
      </c>
      <c r="B386">
        <v>170911</v>
      </c>
      <c r="C386" t="s">
        <v>146</v>
      </c>
      <c r="D386" t="s">
        <v>147</v>
      </c>
    </row>
    <row r="387" spans="1:4">
      <c r="A387" t="s">
        <v>530</v>
      </c>
      <c r="B387">
        <v>170926</v>
      </c>
      <c r="C387" t="s">
        <v>146</v>
      </c>
      <c r="D387" t="s">
        <v>147</v>
      </c>
    </row>
    <row r="388" spans="1:4">
      <c r="A388" t="s">
        <v>531</v>
      </c>
      <c r="B388">
        <v>251253</v>
      </c>
      <c r="C388" t="s">
        <v>139</v>
      </c>
      <c r="D388" t="s">
        <v>140</v>
      </c>
    </row>
    <row r="389" spans="1:4">
      <c r="A389" t="s">
        <v>532</v>
      </c>
      <c r="B389">
        <v>251266</v>
      </c>
      <c r="C389" t="s">
        <v>133</v>
      </c>
      <c r="D389" t="s">
        <v>134</v>
      </c>
    </row>
    <row r="390" spans="1:4">
      <c r="A390" t="s">
        <v>533</v>
      </c>
      <c r="B390">
        <v>251207</v>
      </c>
      <c r="C390" t="s">
        <v>139</v>
      </c>
      <c r="D390" t="s">
        <v>140</v>
      </c>
    </row>
    <row r="391" spans="1:4">
      <c r="A391" t="s">
        <v>534</v>
      </c>
      <c r="B391">
        <v>170932</v>
      </c>
      <c r="C391" t="s">
        <v>146</v>
      </c>
      <c r="D391" t="s">
        <v>147</v>
      </c>
    </row>
    <row r="392" spans="1:4">
      <c r="A392" t="s">
        <v>535</v>
      </c>
      <c r="B392">
        <v>251272</v>
      </c>
      <c r="C392" t="s">
        <v>133</v>
      </c>
      <c r="D392" t="s">
        <v>134</v>
      </c>
    </row>
    <row r="393" spans="1:4">
      <c r="A393" t="s">
        <v>536</v>
      </c>
      <c r="B393">
        <v>81075</v>
      </c>
      <c r="C393" t="s">
        <v>136</v>
      </c>
      <c r="D393" t="s">
        <v>137</v>
      </c>
    </row>
    <row r="394" spans="1:4">
      <c r="A394" t="s">
        <v>537</v>
      </c>
      <c r="B394">
        <v>81081</v>
      </c>
      <c r="C394" t="s">
        <v>136</v>
      </c>
      <c r="D394" t="s">
        <v>137</v>
      </c>
    </row>
    <row r="395" spans="1:4">
      <c r="A395" t="s">
        <v>538</v>
      </c>
      <c r="B395">
        <v>251288</v>
      </c>
      <c r="C395" t="s">
        <v>133</v>
      </c>
      <c r="D395" t="s">
        <v>134</v>
      </c>
    </row>
    <row r="396" spans="1:4">
      <c r="A396" t="s">
        <v>539</v>
      </c>
      <c r="B396">
        <v>81069</v>
      </c>
      <c r="C396" t="s">
        <v>136</v>
      </c>
      <c r="D396" t="s">
        <v>137</v>
      </c>
    </row>
    <row r="397" spans="1:4">
      <c r="A397" t="s">
        <v>540</v>
      </c>
      <c r="B397">
        <v>170947</v>
      </c>
      <c r="C397" t="s">
        <v>133</v>
      </c>
      <c r="D397" t="s">
        <v>134</v>
      </c>
    </row>
    <row r="398" spans="1:4">
      <c r="A398" t="s">
        <v>541</v>
      </c>
      <c r="B398">
        <v>430727</v>
      </c>
      <c r="C398" t="s">
        <v>150</v>
      </c>
      <c r="D398" t="s">
        <v>151</v>
      </c>
    </row>
    <row r="399" spans="1:4">
      <c r="A399" t="s">
        <v>542</v>
      </c>
      <c r="B399">
        <v>251291</v>
      </c>
      <c r="C399" t="s">
        <v>143</v>
      </c>
      <c r="D399" t="s">
        <v>144</v>
      </c>
    </row>
    <row r="400" spans="1:4">
      <c r="A400" t="s">
        <v>543</v>
      </c>
      <c r="B400">
        <v>430733</v>
      </c>
      <c r="C400" t="s">
        <v>150</v>
      </c>
      <c r="D400" t="s">
        <v>151</v>
      </c>
    </row>
    <row r="401" spans="1:4">
      <c r="A401" t="s">
        <v>544</v>
      </c>
      <c r="B401">
        <v>430748</v>
      </c>
      <c r="C401" t="s">
        <v>162</v>
      </c>
      <c r="D401" t="s">
        <v>163</v>
      </c>
    </row>
    <row r="402" spans="1:4">
      <c r="A402" t="s">
        <v>545</v>
      </c>
      <c r="B402">
        <v>170950</v>
      </c>
      <c r="C402" t="s">
        <v>146</v>
      </c>
      <c r="D402" t="s">
        <v>147</v>
      </c>
    </row>
    <row r="403" spans="1:4">
      <c r="A403" t="s">
        <v>546</v>
      </c>
      <c r="B403">
        <v>170963</v>
      </c>
      <c r="C403" t="s">
        <v>146</v>
      </c>
      <c r="D403" t="s">
        <v>147</v>
      </c>
    </row>
    <row r="404" spans="1:4">
      <c r="A404" t="s">
        <v>547</v>
      </c>
      <c r="B404">
        <v>81094</v>
      </c>
      <c r="C404" t="s">
        <v>143</v>
      </c>
      <c r="D404" t="s">
        <v>144</v>
      </c>
    </row>
    <row r="405" spans="1:4">
      <c r="A405" t="s">
        <v>548</v>
      </c>
      <c r="B405">
        <v>171024</v>
      </c>
      <c r="C405" t="s">
        <v>146</v>
      </c>
      <c r="D405" t="s">
        <v>147</v>
      </c>
    </row>
    <row r="406" spans="1:4">
      <c r="A406" t="s">
        <v>549</v>
      </c>
      <c r="B406">
        <v>171030</v>
      </c>
      <c r="C406" t="s">
        <v>146</v>
      </c>
      <c r="D406" t="s">
        <v>147</v>
      </c>
    </row>
    <row r="407" spans="1:4">
      <c r="A407" t="s">
        <v>550</v>
      </c>
      <c r="B407">
        <v>170979</v>
      </c>
      <c r="C407" t="s">
        <v>146</v>
      </c>
      <c r="D407" t="s">
        <v>147</v>
      </c>
    </row>
    <row r="408" spans="1:4">
      <c r="A408" t="s">
        <v>551</v>
      </c>
      <c r="B408">
        <v>170985</v>
      </c>
      <c r="C408" t="s">
        <v>146</v>
      </c>
      <c r="D408" t="s">
        <v>147</v>
      </c>
    </row>
    <row r="409" spans="1:4">
      <c r="A409" t="s">
        <v>552</v>
      </c>
      <c r="B409">
        <v>251333</v>
      </c>
      <c r="C409" t="s">
        <v>139</v>
      </c>
      <c r="D409" t="s">
        <v>140</v>
      </c>
    </row>
    <row r="410" spans="1:4">
      <c r="A410" t="s">
        <v>553</v>
      </c>
      <c r="B410">
        <v>251305</v>
      </c>
      <c r="C410" t="s">
        <v>139</v>
      </c>
      <c r="D410" t="s">
        <v>140</v>
      </c>
    </row>
    <row r="411" spans="1:4">
      <c r="A411" t="s">
        <v>554</v>
      </c>
      <c r="B411">
        <v>81108</v>
      </c>
      <c r="C411" t="s">
        <v>136</v>
      </c>
      <c r="D411" t="s">
        <v>137</v>
      </c>
    </row>
    <row r="412" spans="1:4">
      <c r="A412" t="s">
        <v>555</v>
      </c>
      <c r="B412">
        <v>81115</v>
      </c>
      <c r="C412" t="s">
        <v>143</v>
      </c>
      <c r="D412" t="s">
        <v>144</v>
      </c>
    </row>
    <row r="413" spans="1:4">
      <c r="A413" t="s">
        <v>556</v>
      </c>
      <c r="B413">
        <v>81120</v>
      </c>
      <c r="C413" t="s">
        <v>143</v>
      </c>
      <c r="D413" t="s">
        <v>144</v>
      </c>
    </row>
    <row r="414" spans="1:4">
      <c r="A414" t="s">
        <v>557</v>
      </c>
      <c r="B414">
        <v>81136</v>
      </c>
      <c r="C414" t="s">
        <v>143</v>
      </c>
      <c r="D414" t="s">
        <v>144</v>
      </c>
    </row>
    <row r="415" spans="1:4">
      <c r="A415" t="s">
        <v>558</v>
      </c>
      <c r="B415">
        <v>430764</v>
      </c>
      <c r="C415" t="s">
        <v>150</v>
      </c>
      <c r="D415" t="s">
        <v>151</v>
      </c>
    </row>
    <row r="416" spans="1:4">
      <c r="A416" t="s">
        <v>559</v>
      </c>
      <c r="B416">
        <v>430751</v>
      </c>
      <c r="C416" t="s">
        <v>150</v>
      </c>
      <c r="D416" t="s">
        <v>151</v>
      </c>
    </row>
    <row r="417" spans="1:4">
      <c r="A417" t="s">
        <v>560</v>
      </c>
      <c r="B417">
        <v>82423</v>
      </c>
      <c r="C417" t="s">
        <v>143</v>
      </c>
      <c r="D417" t="s">
        <v>144</v>
      </c>
    </row>
    <row r="418" spans="1:4">
      <c r="A418" t="s">
        <v>561</v>
      </c>
      <c r="B418">
        <v>81141</v>
      </c>
      <c r="C418" t="s">
        <v>136</v>
      </c>
      <c r="D418" t="s">
        <v>137</v>
      </c>
    </row>
    <row r="419" spans="1:4">
      <c r="A419" t="s">
        <v>562</v>
      </c>
      <c r="B419">
        <v>81154</v>
      </c>
      <c r="C419" t="s">
        <v>136</v>
      </c>
      <c r="D419" t="s">
        <v>137</v>
      </c>
    </row>
    <row r="420" spans="1:4">
      <c r="A420" t="s">
        <v>563</v>
      </c>
      <c r="B420">
        <v>430770</v>
      </c>
      <c r="C420" t="s">
        <v>167</v>
      </c>
      <c r="D420" t="s">
        <v>168</v>
      </c>
    </row>
    <row r="421" spans="1:4">
      <c r="A421" t="s">
        <v>564</v>
      </c>
      <c r="B421">
        <v>171002</v>
      </c>
      <c r="C421" t="s">
        <v>146</v>
      </c>
      <c r="D421" t="s">
        <v>147</v>
      </c>
    </row>
    <row r="422" spans="1:4">
      <c r="A422" t="s">
        <v>565</v>
      </c>
      <c r="B422">
        <v>430786</v>
      </c>
      <c r="C422" t="s">
        <v>167</v>
      </c>
      <c r="D422" t="s">
        <v>168</v>
      </c>
    </row>
    <row r="423" spans="1:4">
      <c r="A423" t="s">
        <v>566</v>
      </c>
      <c r="B423">
        <v>81167</v>
      </c>
      <c r="C423" t="s">
        <v>143</v>
      </c>
      <c r="D423" t="s">
        <v>144</v>
      </c>
    </row>
    <row r="424" spans="1:4">
      <c r="A424" t="s">
        <v>567</v>
      </c>
      <c r="B424">
        <v>81173</v>
      </c>
      <c r="C424" t="s">
        <v>143</v>
      </c>
      <c r="D424" t="s">
        <v>144</v>
      </c>
    </row>
    <row r="425" spans="1:4">
      <c r="A425" t="s">
        <v>568</v>
      </c>
      <c r="B425">
        <v>430799</v>
      </c>
      <c r="C425" t="s">
        <v>162</v>
      </c>
      <c r="D425" t="s">
        <v>163</v>
      </c>
    </row>
    <row r="426" spans="1:4">
      <c r="A426" t="s">
        <v>569</v>
      </c>
      <c r="B426">
        <v>81189</v>
      </c>
      <c r="C426" t="s">
        <v>136</v>
      </c>
      <c r="D426" t="s">
        <v>137</v>
      </c>
    </row>
    <row r="427" spans="1:4">
      <c r="A427" t="s">
        <v>570</v>
      </c>
      <c r="B427">
        <v>430803</v>
      </c>
      <c r="C427" t="s">
        <v>150</v>
      </c>
      <c r="D427" t="s">
        <v>151</v>
      </c>
    </row>
    <row r="428" spans="1:4">
      <c r="A428" t="s">
        <v>571</v>
      </c>
      <c r="B428">
        <v>430810</v>
      </c>
      <c r="C428" t="s">
        <v>150</v>
      </c>
      <c r="D428" t="s">
        <v>151</v>
      </c>
    </row>
    <row r="429" spans="1:4">
      <c r="A429" t="s">
        <v>572</v>
      </c>
      <c r="B429">
        <v>81192</v>
      </c>
      <c r="C429" t="s">
        <v>162</v>
      </c>
      <c r="D429" t="s">
        <v>163</v>
      </c>
    </row>
    <row r="430" spans="1:4">
      <c r="A430" t="s">
        <v>573</v>
      </c>
      <c r="B430">
        <v>430825</v>
      </c>
      <c r="C430" t="s">
        <v>150</v>
      </c>
      <c r="D430" t="s">
        <v>151</v>
      </c>
    </row>
    <row r="431" spans="1:4">
      <c r="A431" t="s">
        <v>574</v>
      </c>
      <c r="B431">
        <v>251312</v>
      </c>
      <c r="C431" t="s">
        <v>139</v>
      </c>
      <c r="D431" t="s">
        <v>140</v>
      </c>
    </row>
    <row r="432" spans="1:4">
      <c r="A432" t="s">
        <v>575</v>
      </c>
      <c r="B432">
        <v>171019</v>
      </c>
      <c r="C432" t="s">
        <v>146</v>
      </c>
      <c r="D432" t="s">
        <v>147</v>
      </c>
    </row>
    <row r="433" spans="1:4">
      <c r="A433" t="s">
        <v>576</v>
      </c>
      <c r="B433">
        <v>251327</v>
      </c>
      <c r="C433" t="s">
        <v>139</v>
      </c>
      <c r="D433" t="s">
        <v>140</v>
      </c>
    </row>
    <row r="434" spans="1:4">
      <c r="A434" t="s">
        <v>577</v>
      </c>
      <c r="B434">
        <v>81206</v>
      </c>
      <c r="C434" t="s">
        <v>136</v>
      </c>
      <c r="D434" t="s">
        <v>137</v>
      </c>
    </row>
    <row r="435" spans="1:4">
      <c r="A435" t="s">
        <v>578</v>
      </c>
      <c r="B435">
        <v>81213</v>
      </c>
      <c r="C435" t="s">
        <v>136</v>
      </c>
      <c r="D435" t="s">
        <v>137</v>
      </c>
    </row>
    <row r="436" spans="1:4">
      <c r="A436" t="s">
        <v>579</v>
      </c>
      <c r="B436">
        <v>81228</v>
      </c>
      <c r="C436" t="s">
        <v>162</v>
      </c>
      <c r="D436" t="s">
        <v>163</v>
      </c>
    </row>
    <row r="437" spans="1:4">
      <c r="A437" t="s">
        <v>580</v>
      </c>
      <c r="B437">
        <v>251348</v>
      </c>
      <c r="C437" t="s">
        <v>139</v>
      </c>
      <c r="D437" t="s">
        <v>140</v>
      </c>
    </row>
    <row r="438" spans="1:4">
      <c r="A438" t="s">
        <v>581</v>
      </c>
      <c r="B438">
        <v>170998</v>
      </c>
      <c r="C438" t="s">
        <v>133</v>
      </c>
      <c r="D438" t="s">
        <v>134</v>
      </c>
    </row>
    <row r="439" spans="1:4">
      <c r="A439" t="s">
        <v>582</v>
      </c>
      <c r="B439">
        <v>171058</v>
      </c>
      <c r="C439" t="s">
        <v>146</v>
      </c>
      <c r="D439" t="s">
        <v>147</v>
      </c>
    </row>
    <row r="440" spans="1:4">
      <c r="A440" t="s">
        <v>583</v>
      </c>
      <c r="B440">
        <v>430831</v>
      </c>
      <c r="C440" t="s">
        <v>150</v>
      </c>
      <c r="D440" t="s">
        <v>151</v>
      </c>
    </row>
    <row r="441" spans="1:4">
      <c r="A441" t="s">
        <v>584</v>
      </c>
      <c r="B441">
        <v>251351</v>
      </c>
      <c r="C441" t="s">
        <v>139</v>
      </c>
      <c r="D441" t="s">
        <v>140</v>
      </c>
    </row>
    <row r="442" spans="1:4">
      <c r="A442" t="s">
        <v>585</v>
      </c>
      <c r="B442">
        <v>430846</v>
      </c>
      <c r="C442" t="s">
        <v>167</v>
      </c>
      <c r="D442" t="s">
        <v>168</v>
      </c>
    </row>
    <row r="443" spans="1:4">
      <c r="A443" t="s">
        <v>586</v>
      </c>
      <c r="B443">
        <v>81385</v>
      </c>
      <c r="C443" t="s">
        <v>143</v>
      </c>
      <c r="D443" t="s">
        <v>144</v>
      </c>
    </row>
    <row r="444" spans="1:4">
      <c r="A444" t="s">
        <v>587</v>
      </c>
      <c r="B444">
        <v>430859</v>
      </c>
      <c r="C444" t="s">
        <v>150</v>
      </c>
      <c r="D444" t="s">
        <v>151</v>
      </c>
    </row>
    <row r="445" spans="1:4">
      <c r="A445" t="s">
        <v>588</v>
      </c>
      <c r="B445">
        <v>81234</v>
      </c>
      <c r="C445" t="s">
        <v>136</v>
      </c>
      <c r="D445" t="s">
        <v>137</v>
      </c>
    </row>
    <row r="446" spans="1:4">
      <c r="A446" t="s">
        <v>589</v>
      </c>
      <c r="B446">
        <v>251370</v>
      </c>
      <c r="C446" t="s">
        <v>139</v>
      </c>
      <c r="D446" t="s">
        <v>140</v>
      </c>
    </row>
    <row r="447" spans="1:4">
      <c r="A447" t="s">
        <v>590</v>
      </c>
      <c r="B447">
        <v>171061</v>
      </c>
      <c r="C447" t="s">
        <v>146</v>
      </c>
      <c r="D447" t="s">
        <v>147</v>
      </c>
    </row>
    <row r="448" spans="1:4">
      <c r="A448" t="s">
        <v>591</v>
      </c>
      <c r="B448">
        <v>81249</v>
      </c>
      <c r="C448" t="s">
        <v>136</v>
      </c>
      <c r="D448" t="s">
        <v>137</v>
      </c>
    </row>
    <row r="449" spans="1:4">
      <c r="A449" t="s">
        <v>592</v>
      </c>
      <c r="B449">
        <v>171077</v>
      </c>
      <c r="C449" t="s">
        <v>146</v>
      </c>
      <c r="D449" t="s">
        <v>147</v>
      </c>
    </row>
    <row r="450" spans="1:4">
      <c r="A450" t="s">
        <v>593</v>
      </c>
      <c r="B450">
        <v>251364</v>
      </c>
      <c r="C450" t="s">
        <v>143</v>
      </c>
      <c r="D450" t="s">
        <v>144</v>
      </c>
    </row>
    <row r="451" spans="1:4">
      <c r="A451" t="s">
        <v>594</v>
      </c>
      <c r="B451">
        <v>81287</v>
      </c>
      <c r="C451" t="s">
        <v>143</v>
      </c>
      <c r="D451" t="s">
        <v>144</v>
      </c>
    </row>
    <row r="452" spans="1:4">
      <c r="A452" t="s">
        <v>595</v>
      </c>
      <c r="B452">
        <v>81271</v>
      </c>
      <c r="C452" t="s">
        <v>143</v>
      </c>
      <c r="D452" t="s">
        <v>144</v>
      </c>
    </row>
    <row r="453" spans="1:4">
      <c r="A453" t="s">
        <v>596</v>
      </c>
      <c r="B453">
        <v>171096</v>
      </c>
      <c r="C453" t="s">
        <v>146</v>
      </c>
      <c r="D453" t="s">
        <v>147</v>
      </c>
    </row>
    <row r="454" spans="1:4">
      <c r="A454" t="s">
        <v>597</v>
      </c>
      <c r="B454">
        <v>430862</v>
      </c>
      <c r="C454" t="s">
        <v>150</v>
      </c>
      <c r="D454" t="s">
        <v>151</v>
      </c>
    </row>
    <row r="455" spans="1:4">
      <c r="A455" t="s">
        <v>598</v>
      </c>
      <c r="B455">
        <v>430884</v>
      </c>
      <c r="C455" t="s">
        <v>150</v>
      </c>
      <c r="D455" t="s">
        <v>151</v>
      </c>
    </row>
    <row r="456" spans="1:4">
      <c r="A456" t="s">
        <v>599</v>
      </c>
      <c r="B456">
        <v>81252</v>
      </c>
      <c r="C456" t="s">
        <v>136</v>
      </c>
      <c r="D456" t="s">
        <v>137</v>
      </c>
    </row>
    <row r="457" spans="1:4">
      <c r="A457" t="s">
        <v>600</v>
      </c>
      <c r="B457">
        <v>81304</v>
      </c>
      <c r="C457" t="s">
        <v>143</v>
      </c>
      <c r="D457" t="s">
        <v>144</v>
      </c>
    </row>
    <row r="458" spans="1:4">
      <c r="A458" t="s">
        <v>601</v>
      </c>
      <c r="B458">
        <v>251399</v>
      </c>
      <c r="C458" t="s">
        <v>133</v>
      </c>
      <c r="D458" t="s">
        <v>134</v>
      </c>
    </row>
    <row r="459" spans="1:4">
      <c r="A459" t="s">
        <v>602</v>
      </c>
      <c r="B459">
        <v>81311</v>
      </c>
      <c r="C459" t="s">
        <v>143</v>
      </c>
      <c r="D459" t="s">
        <v>144</v>
      </c>
    </row>
    <row r="460" spans="1:4">
      <c r="A460" t="s">
        <v>603</v>
      </c>
      <c r="B460">
        <v>251403</v>
      </c>
      <c r="C460" t="s">
        <v>133</v>
      </c>
      <c r="D460" t="s">
        <v>134</v>
      </c>
    </row>
    <row r="461" spans="1:4">
      <c r="A461" t="s">
        <v>604</v>
      </c>
      <c r="B461">
        <v>430897</v>
      </c>
      <c r="C461" t="s">
        <v>150</v>
      </c>
      <c r="D461" t="s">
        <v>151</v>
      </c>
    </row>
    <row r="462" spans="1:4">
      <c r="A462" t="s">
        <v>605</v>
      </c>
      <c r="B462">
        <v>251386</v>
      </c>
      <c r="C462" t="s">
        <v>139</v>
      </c>
      <c r="D462" t="s">
        <v>140</v>
      </c>
    </row>
    <row r="463" spans="1:4">
      <c r="A463" t="s">
        <v>606</v>
      </c>
      <c r="B463">
        <v>81265</v>
      </c>
      <c r="C463" t="s">
        <v>136</v>
      </c>
      <c r="D463" t="s">
        <v>137</v>
      </c>
    </row>
    <row r="464" spans="1:4">
      <c r="A464" t="s">
        <v>607</v>
      </c>
      <c r="B464">
        <v>81326</v>
      </c>
      <c r="C464" t="s">
        <v>143</v>
      </c>
      <c r="D464" t="s">
        <v>144</v>
      </c>
    </row>
    <row r="465" spans="1:4">
      <c r="A465" t="s">
        <v>608</v>
      </c>
      <c r="B465">
        <v>81332</v>
      </c>
      <c r="C465" t="s">
        <v>162</v>
      </c>
      <c r="D465" t="s">
        <v>163</v>
      </c>
    </row>
    <row r="466" spans="1:4">
      <c r="A466" t="s">
        <v>609</v>
      </c>
      <c r="B466">
        <v>430901</v>
      </c>
      <c r="C466" t="s">
        <v>162</v>
      </c>
      <c r="D466" t="s">
        <v>163</v>
      </c>
    </row>
    <row r="467" spans="1:4">
      <c r="A467" t="s">
        <v>610</v>
      </c>
      <c r="B467">
        <v>81350</v>
      </c>
      <c r="C467" t="s">
        <v>136</v>
      </c>
      <c r="D467" t="s">
        <v>137</v>
      </c>
    </row>
    <row r="468" spans="1:4">
      <c r="A468" t="s">
        <v>611</v>
      </c>
      <c r="B468">
        <v>251425</v>
      </c>
      <c r="C468" t="s">
        <v>139</v>
      </c>
      <c r="D468" t="s">
        <v>140</v>
      </c>
    </row>
    <row r="469" spans="1:4">
      <c r="A469" t="s">
        <v>612</v>
      </c>
      <c r="B469">
        <v>251410</v>
      </c>
      <c r="C469" t="s">
        <v>139</v>
      </c>
      <c r="D469" t="s">
        <v>140</v>
      </c>
    </row>
    <row r="470" spans="1:4">
      <c r="A470" t="s">
        <v>613</v>
      </c>
      <c r="B470">
        <v>251431</v>
      </c>
      <c r="C470" t="s">
        <v>139</v>
      </c>
      <c r="D470" t="s">
        <v>140</v>
      </c>
    </row>
    <row r="471" spans="1:4">
      <c r="A471" t="s">
        <v>614</v>
      </c>
      <c r="B471">
        <v>81363</v>
      </c>
      <c r="C471" t="s">
        <v>136</v>
      </c>
      <c r="D471" t="s">
        <v>137</v>
      </c>
    </row>
    <row r="472" spans="1:4">
      <c r="A472" t="s">
        <v>615</v>
      </c>
      <c r="B472">
        <v>430918</v>
      </c>
      <c r="C472" t="s">
        <v>150</v>
      </c>
      <c r="D472" t="s">
        <v>151</v>
      </c>
    </row>
    <row r="473" spans="1:4">
      <c r="A473" t="s">
        <v>616</v>
      </c>
      <c r="B473">
        <v>171100</v>
      </c>
      <c r="C473" t="s">
        <v>146</v>
      </c>
      <c r="D473" t="s">
        <v>147</v>
      </c>
    </row>
    <row r="474" spans="1:4">
      <c r="A474" t="s">
        <v>617</v>
      </c>
      <c r="B474">
        <v>430923</v>
      </c>
      <c r="C474" t="s">
        <v>150</v>
      </c>
      <c r="D474" t="s">
        <v>151</v>
      </c>
    </row>
    <row r="475" spans="1:4">
      <c r="A475" t="s">
        <v>618</v>
      </c>
      <c r="B475">
        <v>81379</v>
      </c>
      <c r="C475" t="s">
        <v>136</v>
      </c>
      <c r="D475" t="s">
        <v>137</v>
      </c>
    </row>
    <row r="476" spans="1:4">
      <c r="A476" t="s">
        <v>619</v>
      </c>
      <c r="B476">
        <v>430939</v>
      </c>
      <c r="C476" t="s">
        <v>167</v>
      </c>
      <c r="D476" t="s">
        <v>168</v>
      </c>
    </row>
    <row r="477" spans="1:4">
      <c r="A477" t="s">
        <v>620</v>
      </c>
      <c r="B477">
        <v>430944</v>
      </c>
      <c r="C477" t="s">
        <v>167</v>
      </c>
      <c r="D477" t="s">
        <v>168</v>
      </c>
    </row>
    <row r="478" spans="1:4">
      <c r="A478" t="s">
        <v>621</v>
      </c>
      <c r="B478">
        <v>430957</v>
      </c>
      <c r="C478" t="s">
        <v>150</v>
      </c>
      <c r="D478" t="s">
        <v>151</v>
      </c>
    </row>
    <row r="479" spans="1:4">
      <c r="A479" t="s">
        <v>622</v>
      </c>
      <c r="B479">
        <v>430960</v>
      </c>
      <c r="C479" t="s">
        <v>150</v>
      </c>
      <c r="D479" t="s">
        <v>151</v>
      </c>
    </row>
    <row r="480" spans="1:4">
      <c r="A480" t="s">
        <v>623</v>
      </c>
      <c r="B480">
        <v>81290</v>
      </c>
      <c r="C480" t="s">
        <v>143</v>
      </c>
      <c r="D480" t="s">
        <v>144</v>
      </c>
    </row>
    <row r="481" spans="1:4">
      <c r="A481" t="s">
        <v>624</v>
      </c>
      <c r="B481">
        <v>81398</v>
      </c>
      <c r="C481" t="s">
        <v>143</v>
      </c>
      <c r="D481" t="s">
        <v>144</v>
      </c>
    </row>
    <row r="482" spans="1:4">
      <c r="A482" t="s">
        <v>625</v>
      </c>
      <c r="B482">
        <v>251459</v>
      </c>
      <c r="C482" t="s">
        <v>139</v>
      </c>
      <c r="D482" t="s">
        <v>140</v>
      </c>
    </row>
    <row r="483" spans="1:4">
      <c r="A483" t="s">
        <v>626</v>
      </c>
      <c r="B483">
        <v>250254</v>
      </c>
      <c r="C483" t="s">
        <v>133</v>
      </c>
      <c r="D483" t="s">
        <v>134</v>
      </c>
    </row>
    <row r="484" spans="1:4">
      <c r="A484" t="s">
        <v>627</v>
      </c>
      <c r="B484">
        <v>81402</v>
      </c>
      <c r="C484" t="s">
        <v>143</v>
      </c>
      <c r="D484" t="s">
        <v>144</v>
      </c>
    </row>
    <row r="485" spans="1:4">
      <c r="A485" t="s">
        <v>628</v>
      </c>
      <c r="B485">
        <v>81419</v>
      </c>
      <c r="C485" t="s">
        <v>143</v>
      </c>
      <c r="D485" t="s">
        <v>144</v>
      </c>
    </row>
    <row r="486" spans="1:4">
      <c r="A486" t="s">
        <v>629</v>
      </c>
      <c r="B486">
        <v>171117</v>
      </c>
      <c r="C486" t="s">
        <v>146</v>
      </c>
      <c r="D486" t="s">
        <v>147</v>
      </c>
    </row>
    <row r="487" spans="1:4">
      <c r="A487" t="s">
        <v>630</v>
      </c>
      <c r="B487">
        <v>251462</v>
      </c>
      <c r="C487" t="s">
        <v>143</v>
      </c>
      <c r="D487" t="s">
        <v>144</v>
      </c>
    </row>
    <row r="488" spans="1:4">
      <c r="A488" t="s">
        <v>631</v>
      </c>
      <c r="B488">
        <v>81424</v>
      </c>
      <c r="C488" t="s">
        <v>143</v>
      </c>
      <c r="D488" t="s">
        <v>144</v>
      </c>
    </row>
    <row r="489" spans="1:4">
      <c r="A489" t="s">
        <v>632</v>
      </c>
      <c r="B489">
        <v>430976</v>
      </c>
      <c r="C489" t="s">
        <v>150</v>
      </c>
      <c r="D489" t="s">
        <v>151</v>
      </c>
    </row>
    <row r="490" spans="1:4">
      <c r="A490" t="s">
        <v>633</v>
      </c>
      <c r="B490">
        <v>430982</v>
      </c>
      <c r="C490" t="s">
        <v>150</v>
      </c>
      <c r="D490" t="s">
        <v>151</v>
      </c>
    </row>
    <row r="491" spans="1:4">
      <c r="A491" t="s">
        <v>634</v>
      </c>
      <c r="B491">
        <v>251484</v>
      </c>
      <c r="C491" t="s">
        <v>143</v>
      </c>
      <c r="D491" t="s">
        <v>144</v>
      </c>
    </row>
    <row r="492" spans="1:4">
      <c r="A492" t="s">
        <v>635</v>
      </c>
      <c r="B492">
        <v>81430</v>
      </c>
      <c r="C492" t="s">
        <v>162</v>
      </c>
      <c r="D492" t="s">
        <v>163</v>
      </c>
    </row>
    <row r="493" spans="1:4">
      <c r="A493" t="s">
        <v>636</v>
      </c>
      <c r="B493">
        <v>171122</v>
      </c>
      <c r="C493" t="s">
        <v>146</v>
      </c>
      <c r="D493" t="s">
        <v>147</v>
      </c>
    </row>
    <row r="494" spans="1:4">
      <c r="A494" t="s">
        <v>637</v>
      </c>
      <c r="B494">
        <v>81458</v>
      </c>
      <c r="C494" t="s">
        <v>162</v>
      </c>
      <c r="D494" t="s">
        <v>163</v>
      </c>
    </row>
    <row r="495" spans="1:4">
      <c r="A495" t="s">
        <v>638</v>
      </c>
      <c r="B495">
        <v>81461</v>
      </c>
      <c r="C495" t="s">
        <v>162</v>
      </c>
      <c r="D495" t="s">
        <v>163</v>
      </c>
    </row>
    <row r="496" spans="1:4">
      <c r="A496" t="s">
        <v>639</v>
      </c>
      <c r="B496">
        <v>81477</v>
      </c>
      <c r="C496" t="s">
        <v>136</v>
      </c>
      <c r="D496" t="s">
        <v>137</v>
      </c>
    </row>
    <row r="497" spans="1:4">
      <c r="A497" t="s">
        <v>640</v>
      </c>
      <c r="B497">
        <v>251497</v>
      </c>
      <c r="C497" t="s">
        <v>133</v>
      </c>
      <c r="D497" t="s">
        <v>134</v>
      </c>
    </row>
    <row r="498" spans="1:4">
      <c r="A498" t="s">
        <v>641</v>
      </c>
      <c r="B498">
        <v>251500</v>
      </c>
      <c r="C498" t="s">
        <v>139</v>
      </c>
      <c r="D498" t="s">
        <v>140</v>
      </c>
    </row>
    <row r="499" spans="1:4">
      <c r="A499" t="s">
        <v>642</v>
      </c>
      <c r="B499">
        <v>251517</v>
      </c>
      <c r="C499" t="s">
        <v>143</v>
      </c>
      <c r="D499" t="s">
        <v>144</v>
      </c>
    </row>
    <row r="500" spans="1:4">
      <c r="A500" t="s">
        <v>643</v>
      </c>
      <c r="B500">
        <v>81483</v>
      </c>
      <c r="C500" t="s">
        <v>162</v>
      </c>
      <c r="D500" t="s">
        <v>163</v>
      </c>
    </row>
    <row r="501" spans="1:4">
      <c r="A501" t="s">
        <v>644</v>
      </c>
      <c r="B501">
        <v>81496</v>
      </c>
      <c r="C501" t="s">
        <v>143</v>
      </c>
      <c r="D501" t="s">
        <v>144</v>
      </c>
    </row>
    <row r="502" spans="1:4">
      <c r="A502" t="s">
        <v>645</v>
      </c>
      <c r="B502">
        <v>171143</v>
      </c>
      <c r="C502" t="s">
        <v>146</v>
      </c>
      <c r="D502" t="s">
        <v>147</v>
      </c>
    </row>
    <row r="503" spans="1:4">
      <c r="A503" t="s">
        <v>646</v>
      </c>
      <c r="B503">
        <v>251522</v>
      </c>
      <c r="C503" t="s">
        <v>139</v>
      </c>
      <c r="D503" t="s">
        <v>140</v>
      </c>
    </row>
    <row r="504" spans="1:4">
      <c r="A504" t="s">
        <v>647</v>
      </c>
      <c r="B504">
        <v>81445</v>
      </c>
      <c r="C504" t="s">
        <v>143</v>
      </c>
      <c r="D504" t="s">
        <v>144</v>
      </c>
    </row>
    <row r="505" spans="1:4">
      <c r="A505" t="s">
        <v>648</v>
      </c>
      <c r="B505">
        <v>251538</v>
      </c>
      <c r="C505" t="s">
        <v>139</v>
      </c>
      <c r="D505" t="s">
        <v>140</v>
      </c>
    </row>
    <row r="506" spans="1:4">
      <c r="A506" t="s">
        <v>649</v>
      </c>
      <c r="B506">
        <v>251543</v>
      </c>
      <c r="C506" t="s">
        <v>139</v>
      </c>
      <c r="D506" t="s">
        <v>140</v>
      </c>
    </row>
    <row r="507" spans="1:4">
      <c r="A507" t="s">
        <v>650</v>
      </c>
      <c r="B507">
        <v>171156</v>
      </c>
      <c r="C507" t="s">
        <v>146</v>
      </c>
      <c r="D507" t="s">
        <v>147</v>
      </c>
    </row>
    <row r="508" spans="1:4">
      <c r="A508" t="s">
        <v>651</v>
      </c>
      <c r="B508">
        <v>251556</v>
      </c>
      <c r="C508" t="s">
        <v>133</v>
      </c>
      <c r="D508" t="s">
        <v>134</v>
      </c>
    </row>
    <row r="509" spans="1:4">
      <c r="A509" t="s">
        <v>652</v>
      </c>
      <c r="B509">
        <v>81509</v>
      </c>
      <c r="C509" t="s">
        <v>143</v>
      </c>
      <c r="D509" t="s">
        <v>144</v>
      </c>
    </row>
    <row r="510" spans="1:4">
      <c r="A510" t="s">
        <v>653</v>
      </c>
      <c r="B510">
        <v>81516</v>
      </c>
      <c r="C510" t="s">
        <v>143</v>
      </c>
      <c r="D510" t="s">
        <v>144</v>
      </c>
    </row>
    <row r="511" spans="1:4">
      <c r="A511" t="s">
        <v>654</v>
      </c>
      <c r="B511">
        <v>81521</v>
      </c>
      <c r="C511" t="s">
        <v>162</v>
      </c>
      <c r="D511" t="s">
        <v>163</v>
      </c>
    </row>
    <row r="512" spans="1:4">
      <c r="A512" t="s">
        <v>655</v>
      </c>
      <c r="B512">
        <v>81537</v>
      </c>
      <c r="C512" t="s">
        <v>136</v>
      </c>
      <c r="D512" t="s">
        <v>137</v>
      </c>
    </row>
    <row r="513" spans="1:4">
      <c r="A513" t="s">
        <v>656</v>
      </c>
      <c r="B513">
        <v>251569</v>
      </c>
      <c r="C513" t="s">
        <v>139</v>
      </c>
      <c r="D513" t="s">
        <v>140</v>
      </c>
    </row>
    <row r="514" spans="1:4">
      <c r="A514" t="s">
        <v>657</v>
      </c>
      <c r="B514">
        <v>171169</v>
      </c>
      <c r="C514" t="s">
        <v>146</v>
      </c>
      <c r="D514" t="s">
        <v>147</v>
      </c>
    </row>
    <row r="515" spans="1:4">
      <c r="A515" t="s">
        <v>658</v>
      </c>
      <c r="B515">
        <v>251575</v>
      </c>
      <c r="C515" t="s">
        <v>139</v>
      </c>
      <c r="D515" t="s">
        <v>140</v>
      </c>
    </row>
    <row r="516" spans="1:4">
      <c r="A516" t="s">
        <v>659</v>
      </c>
      <c r="B516">
        <v>81542</v>
      </c>
      <c r="C516" t="s">
        <v>162</v>
      </c>
      <c r="D516" t="s">
        <v>163</v>
      </c>
    </row>
    <row r="517" spans="1:4">
      <c r="A517" t="s">
        <v>660</v>
      </c>
      <c r="B517">
        <v>81555</v>
      </c>
      <c r="C517" t="s">
        <v>136</v>
      </c>
      <c r="D517" t="s">
        <v>137</v>
      </c>
    </row>
    <row r="518" spans="1:4">
      <c r="A518" t="s">
        <v>661</v>
      </c>
      <c r="B518">
        <v>171175</v>
      </c>
      <c r="C518" t="s">
        <v>146</v>
      </c>
      <c r="D518" t="s">
        <v>147</v>
      </c>
    </row>
    <row r="519" spans="1:4">
      <c r="A519" t="s">
        <v>662</v>
      </c>
      <c r="B519">
        <v>171181</v>
      </c>
      <c r="C519" t="s">
        <v>146</v>
      </c>
      <c r="D519" t="s">
        <v>147</v>
      </c>
    </row>
    <row r="520" spans="1:4">
      <c r="A520" t="s">
        <v>663</v>
      </c>
      <c r="B520">
        <v>251581</v>
      </c>
      <c r="C520" t="s">
        <v>139</v>
      </c>
      <c r="D520" t="s">
        <v>140</v>
      </c>
    </row>
    <row r="521" spans="1:4">
      <c r="A521" t="s">
        <v>664</v>
      </c>
      <c r="B521">
        <v>171194</v>
      </c>
      <c r="C521" t="s">
        <v>146</v>
      </c>
      <c r="D521" t="s">
        <v>147</v>
      </c>
    </row>
    <row r="522" spans="1:4">
      <c r="A522" t="s">
        <v>665</v>
      </c>
      <c r="B522">
        <v>171215</v>
      </c>
      <c r="C522" t="s">
        <v>146</v>
      </c>
      <c r="D522" t="s">
        <v>147</v>
      </c>
    </row>
    <row r="523" spans="1:4">
      <c r="A523" t="s">
        <v>666</v>
      </c>
      <c r="B523">
        <v>171208</v>
      </c>
      <c r="C523" t="s">
        <v>146</v>
      </c>
      <c r="D523" t="s">
        <v>147</v>
      </c>
    </row>
    <row r="524" spans="1:4">
      <c r="A524" t="s">
        <v>667</v>
      </c>
      <c r="B524">
        <v>81568</v>
      </c>
      <c r="C524" t="s">
        <v>136</v>
      </c>
      <c r="D524" t="s">
        <v>137</v>
      </c>
    </row>
    <row r="525" spans="1:4">
      <c r="A525" t="s">
        <v>668</v>
      </c>
      <c r="B525">
        <v>431009</v>
      </c>
      <c r="C525" t="s">
        <v>150</v>
      </c>
      <c r="D525" t="s">
        <v>151</v>
      </c>
    </row>
    <row r="526" spans="1:4">
      <c r="A526" t="s">
        <v>669</v>
      </c>
      <c r="B526">
        <v>81574</v>
      </c>
      <c r="C526" t="s">
        <v>136</v>
      </c>
      <c r="D526" t="s">
        <v>137</v>
      </c>
    </row>
    <row r="527" spans="1:4">
      <c r="A527" t="s">
        <v>670</v>
      </c>
      <c r="B527">
        <v>89058</v>
      </c>
      <c r="C527" t="s">
        <v>136</v>
      </c>
      <c r="D527" t="s">
        <v>137</v>
      </c>
    </row>
    <row r="528" spans="1:4">
      <c r="A528" t="s">
        <v>671</v>
      </c>
      <c r="B528">
        <v>430995</v>
      </c>
      <c r="C528" t="s">
        <v>167</v>
      </c>
      <c r="D528" t="s">
        <v>168</v>
      </c>
    </row>
    <row r="529" spans="1:4">
      <c r="A529" t="s">
        <v>672</v>
      </c>
      <c r="B529">
        <v>171236</v>
      </c>
      <c r="C529" t="s">
        <v>146</v>
      </c>
      <c r="D529" t="s">
        <v>147</v>
      </c>
    </row>
    <row r="530" spans="1:4">
      <c r="A530" t="s">
        <v>673</v>
      </c>
      <c r="B530">
        <v>171241</v>
      </c>
      <c r="C530" t="s">
        <v>146</v>
      </c>
      <c r="D530" t="s">
        <v>147</v>
      </c>
    </row>
    <row r="531" spans="1:4">
      <c r="A531" t="s">
        <v>674</v>
      </c>
      <c r="B531">
        <v>81580</v>
      </c>
      <c r="C531" t="s">
        <v>136</v>
      </c>
      <c r="D531" t="s">
        <v>137</v>
      </c>
    </row>
    <row r="532" spans="1:4">
      <c r="A532" t="s">
        <v>675</v>
      </c>
      <c r="B532">
        <v>171254</v>
      </c>
      <c r="C532" t="s">
        <v>146</v>
      </c>
      <c r="D532" t="s">
        <v>147</v>
      </c>
    </row>
    <row r="533" spans="1:4">
      <c r="A533" t="s">
        <v>676</v>
      </c>
      <c r="B533">
        <v>81593</v>
      </c>
      <c r="C533" t="s">
        <v>136</v>
      </c>
      <c r="D533" t="s">
        <v>137</v>
      </c>
    </row>
    <row r="534" spans="1:4">
      <c r="A534" t="s">
        <v>677</v>
      </c>
      <c r="B534">
        <v>171267</v>
      </c>
      <c r="C534" t="s">
        <v>146</v>
      </c>
      <c r="D534" t="s">
        <v>147</v>
      </c>
    </row>
    <row r="535" spans="1:4">
      <c r="A535" t="s">
        <v>678</v>
      </c>
      <c r="B535">
        <v>431016</v>
      </c>
      <c r="C535" t="s">
        <v>150</v>
      </c>
      <c r="D535" t="s">
        <v>151</v>
      </c>
    </row>
    <row r="536" spans="1:4">
      <c r="A536" t="s">
        <v>679</v>
      </c>
      <c r="B536">
        <v>171289</v>
      </c>
      <c r="C536" t="s">
        <v>146</v>
      </c>
      <c r="D536" t="s">
        <v>147</v>
      </c>
    </row>
    <row r="537" spans="1:4">
      <c r="A537" t="s">
        <v>680</v>
      </c>
      <c r="B537">
        <v>431021</v>
      </c>
      <c r="C537" t="s">
        <v>167</v>
      </c>
      <c r="D537" t="s">
        <v>168</v>
      </c>
    </row>
    <row r="538" spans="1:4">
      <c r="A538" t="s">
        <v>681</v>
      </c>
      <c r="B538">
        <v>171292</v>
      </c>
      <c r="C538" t="s">
        <v>146</v>
      </c>
      <c r="D538" t="s">
        <v>147</v>
      </c>
    </row>
    <row r="539" spans="1:4">
      <c r="A539" t="s">
        <v>682</v>
      </c>
      <c r="B539">
        <v>251641</v>
      </c>
      <c r="C539" t="s">
        <v>139</v>
      </c>
      <c r="D539" t="s">
        <v>140</v>
      </c>
    </row>
    <row r="540" spans="1:4">
      <c r="A540" t="s">
        <v>683</v>
      </c>
      <c r="B540">
        <v>171306</v>
      </c>
      <c r="C540" t="s">
        <v>146</v>
      </c>
      <c r="D540" t="s">
        <v>147</v>
      </c>
    </row>
    <row r="541" spans="1:4">
      <c r="A541" t="s">
        <v>684</v>
      </c>
      <c r="B541">
        <v>81607</v>
      </c>
      <c r="C541" t="s">
        <v>143</v>
      </c>
      <c r="D541" t="s">
        <v>144</v>
      </c>
    </row>
    <row r="542" spans="1:4">
      <c r="A542" t="s">
        <v>685</v>
      </c>
      <c r="B542">
        <v>431037</v>
      </c>
      <c r="C542" t="s">
        <v>150</v>
      </c>
      <c r="D542" t="s">
        <v>151</v>
      </c>
    </row>
    <row r="543" spans="1:4">
      <c r="A543" t="s">
        <v>686</v>
      </c>
      <c r="B543">
        <v>171328</v>
      </c>
      <c r="C543" t="s">
        <v>146</v>
      </c>
      <c r="D543" t="s">
        <v>147</v>
      </c>
    </row>
    <row r="544" spans="1:4">
      <c r="A544" t="s">
        <v>687</v>
      </c>
      <c r="B544">
        <v>251654</v>
      </c>
      <c r="C544" t="s">
        <v>133</v>
      </c>
      <c r="D544" t="s">
        <v>134</v>
      </c>
    </row>
    <row r="545" spans="1:4">
      <c r="A545" t="s">
        <v>688</v>
      </c>
      <c r="B545">
        <v>431042</v>
      </c>
      <c r="C545" t="s">
        <v>167</v>
      </c>
      <c r="D545" t="s">
        <v>168</v>
      </c>
    </row>
    <row r="546" spans="1:4">
      <c r="A546" t="s">
        <v>689</v>
      </c>
      <c r="B546">
        <v>81614</v>
      </c>
      <c r="C546" t="s">
        <v>162</v>
      </c>
      <c r="D546" t="s">
        <v>163</v>
      </c>
    </row>
    <row r="547" spans="1:4">
      <c r="A547" t="s">
        <v>690</v>
      </c>
      <c r="B547">
        <v>431055</v>
      </c>
      <c r="C547" t="s">
        <v>150</v>
      </c>
      <c r="D547" t="s">
        <v>151</v>
      </c>
    </row>
    <row r="548" spans="1:4">
      <c r="A548" t="s">
        <v>691</v>
      </c>
      <c r="B548">
        <v>81635</v>
      </c>
      <c r="C548" t="s">
        <v>136</v>
      </c>
      <c r="D548" t="s">
        <v>137</v>
      </c>
    </row>
    <row r="549" spans="1:4">
      <c r="A549" t="s">
        <v>692</v>
      </c>
      <c r="B549">
        <v>431068</v>
      </c>
      <c r="C549" t="s">
        <v>167</v>
      </c>
      <c r="D549" t="s">
        <v>168</v>
      </c>
    </row>
    <row r="550" spans="1:4">
      <c r="A550" t="s">
        <v>693</v>
      </c>
      <c r="B550">
        <v>251667</v>
      </c>
      <c r="C550" t="s">
        <v>143</v>
      </c>
      <c r="D550" t="s">
        <v>144</v>
      </c>
    </row>
    <row r="551" spans="1:4">
      <c r="A551" t="s">
        <v>694</v>
      </c>
      <c r="B551">
        <v>251673</v>
      </c>
      <c r="C551" t="s">
        <v>143</v>
      </c>
      <c r="D551" t="s">
        <v>144</v>
      </c>
    </row>
    <row r="552" spans="1:4">
      <c r="A552" t="s">
        <v>695</v>
      </c>
      <c r="B552">
        <v>431074</v>
      </c>
      <c r="C552" t="s">
        <v>150</v>
      </c>
      <c r="D552" t="s">
        <v>151</v>
      </c>
    </row>
    <row r="553" spans="1:4">
      <c r="A553" t="s">
        <v>696</v>
      </c>
      <c r="B553">
        <v>431080</v>
      </c>
      <c r="C553" t="s">
        <v>150</v>
      </c>
      <c r="D553" t="s">
        <v>151</v>
      </c>
    </row>
    <row r="554" spans="1:4">
      <c r="A554" t="s">
        <v>697</v>
      </c>
      <c r="B554">
        <v>81640</v>
      </c>
      <c r="C554" t="s">
        <v>162</v>
      </c>
      <c r="D554" t="s">
        <v>163</v>
      </c>
    </row>
    <row r="555" spans="1:4">
      <c r="A555" t="s">
        <v>698</v>
      </c>
      <c r="B555">
        <v>171334</v>
      </c>
      <c r="C555" t="s">
        <v>146</v>
      </c>
      <c r="D555" t="s">
        <v>147</v>
      </c>
    </row>
    <row r="556" spans="1:4">
      <c r="A556" t="s">
        <v>699</v>
      </c>
      <c r="B556">
        <v>171349</v>
      </c>
      <c r="C556" t="s">
        <v>146</v>
      </c>
      <c r="D556" t="s">
        <v>147</v>
      </c>
    </row>
    <row r="557" spans="1:4">
      <c r="A557" t="s">
        <v>700</v>
      </c>
      <c r="B557">
        <v>259118</v>
      </c>
      <c r="C557" t="s">
        <v>139</v>
      </c>
      <c r="D557" t="s">
        <v>140</v>
      </c>
    </row>
    <row r="558" spans="1:4">
      <c r="A558" t="s">
        <v>701</v>
      </c>
      <c r="B558">
        <v>251689</v>
      </c>
      <c r="C558" t="s">
        <v>139</v>
      </c>
      <c r="D558" t="s">
        <v>140</v>
      </c>
    </row>
    <row r="559" spans="1:4">
      <c r="A559" t="s">
        <v>702</v>
      </c>
      <c r="B559">
        <v>251692</v>
      </c>
      <c r="C559" t="s">
        <v>139</v>
      </c>
      <c r="D559" t="s">
        <v>140</v>
      </c>
    </row>
    <row r="560" spans="1:4">
      <c r="A560" t="s">
        <v>703</v>
      </c>
      <c r="B560">
        <v>81653</v>
      </c>
      <c r="C560" t="s">
        <v>162</v>
      </c>
      <c r="D560" t="s">
        <v>163</v>
      </c>
    </row>
    <row r="561" spans="1:4">
      <c r="A561" t="s">
        <v>704</v>
      </c>
      <c r="B561">
        <v>81666</v>
      </c>
      <c r="C561" t="s">
        <v>143</v>
      </c>
      <c r="D561" t="s">
        <v>144</v>
      </c>
    </row>
    <row r="562" spans="1:4">
      <c r="A562" t="s">
        <v>705</v>
      </c>
      <c r="B562">
        <v>431093</v>
      </c>
      <c r="C562" t="s">
        <v>150</v>
      </c>
      <c r="D562" t="s">
        <v>151</v>
      </c>
    </row>
    <row r="563" spans="1:4">
      <c r="A563" t="s">
        <v>706</v>
      </c>
      <c r="B563">
        <v>431107</v>
      </c>
      <c r="C563" t="s">
        <v>167</v>
      </c>
      <c r="D563" t="s">
        <v>168</v>
      </c>
    </row>
    <row r="564" spans="1:4">
      <c r="A564" t="s">
        <v>707</v>
      </c>
      <c r="B564">
        <v>431114</v>
      </c>
      <c r="C564" t="s">
        <v>150</v>
      </c>
      <c r="D564" t="s">
        <v>151</v>
      </c>
    </row>
    <row r="565" spans="1:4">
      <c r="A565" t="s">
        <v>708</v>
      </c>
      <c r="B565">
        <v>251713</v>
      </c>
      <c r="C565" t="s">
        <v>133</v>
      </c>
      <c r="D565" t="s">
        <v>134</v>
      </c>
    </row>
    <row r="566" spans="1:4">
      <c r="A566" t="s">
        <v>709</v>
      </c>
      <c r="B566">
        <v>431129</v>
      </c>
      <c r="C566" t="s">
        <v>150</v>
      </c>
      <c r="D566" t="s">
        <v>151</v>
      </c>
    </row>
    <row r="567" spans="1:4">
      <c r="A567" t="s">
        <v>710</v>
      </c>
      <c r="B567">
        <v>81672</v>
      </c>
      <c r="C567" t="s">
        <v>136</v>
      </c>
      <c r="D567" t="s">
        <v>137</v>
      </c>
    </row>
    <row r="568" spans="1:4">
      <c r="A568" t="s">
        <v>711</v>
      </c>
      <c r="B568">
        <v>431135</v>
      </c>
      <c r="C568" t="s">
        <v>150</v>
      </c>
      <c r="D568" t="s">
        <v>151</v>
      </c>
    </row>
    <row r="569" spans="1:4">
      <c r="A569" t="s">
        <v>712</v>
      </c>
      <c r="B569">
        <v>250306</v>
      </c>
      <c r="C569" t="s">
        <v>133</v>
      </c>
      <c r="D569" t="s">
        <v>134</v>
      </c>
    </row>
    <row r="570" spans="1:4">
      <c r="A570" t="s">
        <v>713</v>
      </c>
      <c r="B570">
        <v>171352</v>
      </c>
      <c r="C570" t="s">
        <v>146</v>
      </c>
      <c r="D570" t="s">
        <v>147</v>
      </c>
    </row>
    <row r="571" spans="1:4">
      <c r="A571" t="s">
        <v>714</v>
      </c>
      <c r="B571">
        <v>251734</v>
      </c>
      <c r="C571" t="s">
        <v>133</v>
      </c>
      <c r="D571" t="s">
        <v>134</v>
      </c>
    </row>
    <row r="572" spans="1:4">
      <c r="A572" t="s">
        <v>715</v>
      </c>
      <c r="B572">
        <v>81825</v>
      </c>
      <c r="C572" t="s">
        <v>143</v>
      </c>
      <c r="D572" t="s">
        <v>144</v>
      </c>
    </row>
    <row r="573" spans="1:4">
      <c r="A573" t="s">
        <v>716</v>
      </c>
      <c r="B573">
        <v>431418</v>
      </c>
      <c r="C573" t="s">
        <v>150</v>
      </c>
      <c r="D573" t="s">
        <v>151</v>
      </c>
    </row>
    <row r="574" spans="1:4">
      <c r="A574" t="s">
        <v>717</v>
      </c>
      <c r="B574">
        <v>81688</v>
      </c>
      <c r="C574" t="s">
        <v>162</v>
      </c>
      <c r="D574" t="s">
        <v>163</v>
      </c>
    </row>
    <row r="575" spans="1:4">
      <c r="A575" t="s">
        <v>718</v>
      </c>
      <c r="B575">
        <v>171365</v>
      </c>
      <c r="C575" t="s">
        <v>146</v>
      </c>
      <c r="D575" t="s">
        <v>147</v>
      </c>
    </row>
    <row r="576" spans="1:4">
      <c r="A576" t="s">
        <v>719</v>
      </c>
      <c r="B576">
        <v>251728</v>
      </c>
      <c r="C576" t="s">
        <v>139</v>
      </c>
      <c r="D576" t="s">
        <v>140</v>
      </c>
    </row>
    <row r="577" spans="1:4">
      <c r="A577" t="s">
        <v>720</v>
      </c>
      <c r="B577">
        <v>171371</v>
      </c>
      <c r="C577" t="s">
        <v>146</v>
      </c>
      <c r="D577" t="s">
        <v>147</v>
      </c>
    </row>
    <row r="578" spans="1:4">
      <c r="A578" t="s">
        <v>721</v>
      </c>
      <c r="B578">
        <v>431140</v>
      </c>
      <c r="C578" t="s">
        <v>150</v>
      </c>
      <c r="D578" t="s">
        <v>151</v>
      </c>
    </row>
    <row r="579" spans="1:4">
      <c r="A579" t="s">
        <v>722</v>
      </c>
      <c r="B579">
        <v>171404</v>
      </c>
      <c r="C579" t="s">
        <v>146</v>
      </c>
      <c r="D579" t="s">
        <v>147</v>
      </c>
    </row>
    <row r="580" spans="1:4">
      <c r="A580" t="s">
        <v>723</v>
      </c>
      <c r="B580">
        <v>171387</v>
      </c>
      <c r="C580" t="s">
        <v>146</v>
      </c>
      <c r="D580" t="s">
        <v>147</v>
      </c>
    </row>
    <row r="581" spans="1:4">
      <c r="A581" t="s">
        <v>724</v>
      </c>
      <c r="B581">
        <v>251749</v>
      </c>
      <c r="C581" t="s">
        <v>139</v>
      </c>
      <c r="D581" t="s">
        <v>140</v>
      </c>
    </row>
    <row r="582" spans="1:4">
      <c r="A582" t="s">
        <v>725</v>
      </c>
      <c r="B582">
        <v>431153</v>
      </c>
      <c r="C582" t="s">
        <v>150</v>
      </c>
      <c r="D582" t="s">
        <v>151</v>
      </c>
    </row>
    <row r="583" spans="1:4">
      <c r="A583" t="s">
        <v>726</v>
      </c>
      <c r="B583">
        <v>431166</v>
      </c>
      <c r="C583" t="s">
        <v>150</v>
      </c>
      <c r="D583" t="s">
        <v>151</v>
      </c>
    </row>
    <row r="584" spans="1:4">
      <c r="A584" t="s">
        <v>727</v>
      </c>
      <c r="B584">
        <v>431172</v>
      </c>
      <c r="C584" t="s">
        <v>167</v>
      </c>
      <c r="D584" t="s">
        <v>168</v>
      </c>
    </row>
    <row r="585" spans="1:4">
      <c r="A585" t="s">
        <v>728</v>
      </c>
      <c r="B585">
        <v>81691</v>
      </c>
      <c r="C585" t="s">
        <v>136</v>
      </c>
      <c r="D585" t="s">
        <v>137</v>
      </c>
    </row>
    <row r="586" spans="1:4">
      <c r="A586" t="s">
        <v>729</v>
      </c>
      <c r="B586">
        <v>431188</v>
      </c>
      <c r="C586" t="s">
        <v>150</v>
      </c>
      <c r="D586" t="s">
        <v>151</v>
      </c>
    </row>
    <row r="587" spans="1:4">
      <c r="A587" t="s">
        <v>730</v>
      </c>
      <c r="B587">
        <v>81712</v>
      </c>
      <c r="C587" t="s">
        <v>143</v>
      </c>
      <c r="D587" t="s">
        <v>144</v>
      </c>
    </row>
    <row r="588" spans="1:4">
      <c r="A588" t="s">
        <v>731</v>
      </c>
      <c r="B588">
        <v>81705</v>
      </c>
      <c r="C588" t="s">
        <v>143</v>
      </c>
      <c r="D588" t="s">
        <v>144</v>
      </c>
    </row>
    <row r="589" spans="1:4">
      <c r="A589" t="s">
        <v>732</v>
      </c>
      <c r="B589">
        <v>251752</v>
      </c>
      <c r="C589" t="s">
        <v>133</v>
      </c>
      <c r="D589" t="s">
        <v>134</v>
      </c>
    </row>
    <row r="590" spans="1:4">
      <c r="A590" t="s">
        <v>733</v>
      </c>
      <c r="B590">
        <v>251765</v>
      </c>
      <c r="C590" t="s">
        <v>139</v>
      </c>
      <c r="D590" t="s">
        <v>140</v>
      </c>
    </row>
    <row r="591" spans="1:4">
      <c r="A591" t="s">
        <v>734</v>
      </c>
      <c r="B591">
        <v>251771</v>
      </c>
      <c r="C591" t="s">
        <v>139</v>
      </c>
      <c r="D591" t="s">
        <v>140</v>
      </c>
    </row>
    <row r="592" spans="1:4">
      <c r="A592" t="s">
        <v>735</v>
      </c>
      <c r="B592">
        <v>82303</v>
      </c>
      <c r="C592" t="s">
        <v>136</v>
      </c>
      <c r="D592" t="s">
        <v>137</v>
      </c>
    </row>
    <row r="593" spans="1:4">
      <c r="A593" t="s">
        <v>736</v>
      </c>
      <c r="B593">
        <v>81727</v>
      </c>
      <c r="C593" t="s">
        <v>136</v>
      </c>
      <c r="D593" t="s">
        <v>137</v>
      </c>
    </row>
    <row r="594" spans="1:4">
      <c r="A594" t="s">
        <v>737</v>
      </c>
      <c r="B594">
        <v>171390</v>
      </c>
      <c r="C594" t="s">
        <v>146</v>
      </c>
      <c r="D594" t="s">
        <v>147</v>
      </c>
    </row>
    <row r="595" spans="1:4">
      <c r="A595" t="s">
        <v>738</v>
      </c>
      <c r="B595">
        <v>251790</v>
      </c>
      <c r="C595" t="s">
        <v>133</v>
      </c>
      <c r="D595" t="s">
        <v>134</v>
      </c>
    </row>
    <row r="596" spans="1:4">
      <c r="A596" t="s">
        <v>739</v>
      </c>
      <c r="B596">
        <v>171411</v>
      </c>
      <c r="C596" t="s">
        <v>133</v>
      </c>
      <c r="D596" t="s">
        <v>134</v>
      </c>
    </row>
    <row r="597" spans="1:4">
      <c r="A597" t="s">
        <v>740</v>
      </c>
      <c r="B597">
        <v>81748</v>
      </c>
      <c r="C597" t="s">
        <v>162</v>
      </c>
      <c r="D597" t="s">
        <v>163</v>
      </c>
    </row>
    <row r="598" spans="1:4">
      <c r="A598" t="s">
        <v>741</v>
      </c>
      <c r="B598">
        <v>251804</v>
      </c>
      <c r="C598" t="s">
        <v>139</v>
      </c>
      <c r="D598" t="s">
        <v>140</v>
      </c>
    </row>
    <row r="599" spans="1:4">
      <c r="A599" t="s">
        <v>742</v>
      </c>
      <c r="B599">
        <v>431191</v>
      </c>
      <c r="C599" t="s">
        <v>150</v>
      </c>
      <c r="D599" t="s">
        <v>151</v>
      </c>
    </row>
    <row r="600" spans="1:4">
      <c r="A600" t="s">
        <v>743</v>
      </c>
      <c r="B600">
        <v>81751</v>
      </c>
      <c r="C600" t="s">
        <v>143</v>
      </c>
      <c r="D600" t="s">
        <v>144</v>
      </c>
    </row>
    <row r="601" spans="1:4">
      <c r="A601" t="s">
        <v>744</v>
      </c>
      <c r="B601">
        <v>251811</v>
      </c>
      <c r="C601" t="s">
        <v>139</v>
      </c>
      <c r="D601" t="s">
        <v>140</v>
      </c>
    </row>
    <row r="602" spans="1:4">
      <c r="A602" t="s">
        <v>745</v>
      </c>
      <c r="B602">
        <v>251826</v>
      </c>
      <c r="C602" t="s">
        <v>139</v>
      </c>
      <c r="D602" t="s">
        <v>140</v>
      </c>
    </row>
    <row r="603" spans="1:4">
      <c r="A603" t="s">
        <v>746</v>
      </c>
      <c r="B603">
        <v>81764</v>
      </c>
      <c r="C603" t="s">
        <v>143</v>
      </c>
      <c r="D603" t="s">
        <v>144</v>
      </c>
    </row>
    <row r="604" spans="1:4">
      <c r="A604" t="s">
        <v>747</v>
      </c>
      <c r="B604">
        <v>81770</v>
      </c>
      <c r="C604" t="s">
        <v>143</v>
      </c>
      <c r="D604" t="s">
        <v>144</v>
      </c>
    </row>
    <row r="605" spans="1:4">
      <c r="A605" t="s">
        <v>748</v>
      </c>
      <c r="B605">
        <v>171426</v>
      </c>
      <c r="C605" t="s">
        <v>146</v>
      </c>
      <c r="D605" t="s">
        <v>147</v>
      </c>
    </row>
    <row r="606" spans="1:4">
      <c r="A606" t="s">
        <v>749</v>
      </c>
      <c r="B606">
        <v>170433</v>
      </c>
      <c r="C606" t="s">
        <v>146</v>
      </c>
      <c r="D606" t="s">
        <v>147</v>
      </c>
    </row>
    <row r="607" spans="1:4">
      <c r="A607" t="s">
        <v>750</v>
      </c>
      <c r="B607">
        <v>431205</v>
      </c>
      <c r="C607" t="s">
        <v>150</v>
      </c>
      <c r="D607" t="s">
        <v>151</v>
      </c>
    </row>
    <row r="608" spans="1:4">
      <c r="A608" t="s">
        <v>751</v>
      </c>
      <c r="B608">
        <v>171432</v>
      </c>
      <c r="C608" t="s">
        <v>146</v>
      </c>
      <c r="D608" t="s">
        <v>147</v>
      </c>
    </row>
    <row r="609" spans="1:4">
      <c r="A609" t="s">
        <v>752</v>
      </c>
      <c r="B609">
        <v>81786</v>
      </c>
      <c r="C609" t="s">
        <v>143</v>
      </c>
      <c r="D609" t="s">
        <v>144</v>
      </c>
    </row>
    <row r="610" spans="1:4">
      <c r="A610" t="s">
        <v>753</v>
      </c>
      <c r="B610">
        <v>431212</v>
      </c>
      <c r="C610" t="s">
        <v>167</v>
      </c>
      <c r="D610" t="s">
        <v>168</v>
      </c>
    </row>
    <row r="611" spans="1:4">
      <c r="A611" t="s">
        <v>754</v>
      </c>
      <c r="B611">
        <v>171447</v>
      </c>
      <c r="C611" t="s">
        <v>146</v>
      </c>
      <c r="D611" t="s">
        <v>147</v>
      </c>
    </row>
    <row r="612" spans="1:4">
      <c r="A612" t="s">
        <v>755</v>
      </c>
      <c r="B612">
        <v>81799</v>
      </c>
      <c r="C612" t="s">
        <v>136</v>
      </c>
      <c r="D612" t="s">
        <v>137</v>
      </c>
    </row>
    <row r="613" spans="1:4">
      <c r="A613" t="s">
        <v>756</v>
      </c>
      <c r="B613">
        <v>431227</v>
      </c>
      <c r="C613" t="s">
        <v>150</v>
      </c>
      <c r="D613" t="s">
        <v>151</v>
      </c>
    </row>
    <row r="614" spans="1:4">
      <c r="A614" t="s">
        <v>757</v>
      </c>
      <c r="B614">
        <v>431233</v>
      </c>
      <c r="C614" t="s">
        <v>150</v>
      </c>
      <c r="D614" t="s">
        <v>151</v>
      </c>
    </row>
    <row r="615" spans="1:4">
      <c r="A615" t="s">
        <v>758</v>
      </c>
      <c r="B615">
        <v>251832</v>
      </c>
      <c r="C615" t="s">
        <v>133</v>
      </c>
      <c r="D615" t="s">
        <v>134</v>
      </c>
    </row>
    <row r="616" spans="1:4">
      <c r="A616" t="s">
        <v>759</v>
      </c>
      <c r="B616">
        <v>431248</v>
      </c>
      <c r="C616" t="s">
        <v>150</v>
      </c>
      <c r="D616" t="s">
        <v>151</v>
      </c>
    </row>
    <row r="617" spans="1:4">
      <c r="A617" t="s">
        <v>760</v>
      </c>
      <c r="B617">
        <v>431251</v>
      </c>
      <c r="C617" t="s">
        <v>167</v>
      </c>
      <c r="D617" t="s">
        <v>168</v>
      </c>
    </row>
    <row r="618" spans="1:4">
      <c r="A618" t="s">
        <v>761</v>
      </c>
      <c r="B618">
        <v>259059</v>
      </c>
      <c r="C618" t="s">
        <v>139</v>
      </c>
      <c r="D618" t="s">
        <v>140</v>
      </c>
    </row>
    <row r="619" spans="1:4">
      <c r="A619" t="s">
        <v>762</v>
      </c>
      <c r="B619">
        <v>251850</v>
      </c>
      <c r="C619" t="s">
        <v>133</v>
      </c>
      <c r="D619" t="s">
        <v>134</v>
      </c>
    </row>
    <row r="620" spans="1:4">
      <c r="A620" t="s">
        <v>763</v>
      </c>
      <c r="B620">
        <v>171450</v>
      </c>
      <c r="C620" t="s">
        <v>146</v>
      </c>
      <c r="D620" t="s">
        <v>147</v>
      </c>
    </row>
    <row r="621" spans="1:4">
      <c r="A621" t="s">
        <v>764</v>
      </c>
      <c r="B621">
        <v>171463</v>
      </c>
      <c r="C621" t="s">
        <v>146</v>
      </c>
      <c r="D621" t="s">
        <v>147</v>
      </c>
    </row>
    <row r="622" spans="1:4">
      <c r="A622" t="s">
        <v>765</v>
      </c>
      <c r="B622">
        <v>431264</v>
      </c>
      <c r="C622" t="s">
        <v>150</v>
      </c>
      <c r="D622" t="s">
        <v>151</v>
      </c>
    </row>
    <row r="623" spans="1:4">
      <c r="A623" t="s">
        <v>766</v>
      </c>
      <c r="B623">
        <v>251863</v>
      </c>
      <c r="C623" t="s">
        <v>143</v>
      </c>
      <c r="D623" t="s">
        <v>144</v>
      </c>
    </row>
    <row r="624" spans="1:4">
      <c r="A624" t="s">
        <v>767</v>
      </c>
      <c r="B624">
        <v>171479</v>
      </c>
      <c r="C624" t="s">
        <v>146</v>
      </c>
      <c r="D624" t="s">
        <v>147</v>
      </c>
    </row>
    <row r="625" spans="1:4">
      <c r="A625" t="s">
        <v>768</v>
      </c>
      <c r="B625">
        <v>81803</v>
      </c>
      <c r="C625" t="s">
        <v>136</v>
      </c>
      <c r="D625" t="s">
        <v>137</v>
      </c>
    </row>
    <row r="626" spans="1:4">
      <c r="A626" t="s">
        <v>769</v>
      </c>
      <c r="B626">
        <v>259139</v>
      </c>
      <c r="C626" t="s">
        <v>133</v>
      </c>
      <c r="D626" t="s">
        <v>134</v>
      </c>
    </row>
    <row r="627" spans="1:4">
      <c r="A627" t="s">
        <v>770</v>
      </c>
      <c r="B627">
        <v>171485</v>
      </c>
      <c r="C627" t="s">
        <v>146</v>
      </c>
      <c r="D627" t="s">
        <v>147</v>
      </c>
    </row>
    <row r="628" spans="1:4">
      <c r="A628" t="s">
        <v>771</v>
      </c>
      <c r="B628">
        <v>171498</v>
      </c>
      <c r="C628" t="s">
        <v>146</v>
      </c>
      <c r="D628" t="s">
        <v>147</v>
      </c>
    </row>
    <row r="629" spans="1:4">
      <c r="A629" t="s">
        <v>772</v>
      </c>
      <c r="B629">
        <v>431270</v>
      </c>
      <c r="C629" t="s">
        <v>150</v>
      </c>
      <c r="D629" t="s">
        <v>151</v>
      </c>
    </row>
    <row r="630" spans="1:4">
      <c r="A630" t="s">
        <v>773</v>
      </c>
      <c r="B630">
        <v>431286</v>
      </c>
      <c r="C630" t="s">
        <v>150</v>
      </c>
      <c r="D630" t="s">
        <v>151</v>
      </c>
    </row>
    <row r="631" spans="1:4">
      <c r="A631" t="s">
        <v>774</v>
      </c>
      <c r="B631">
        <v>171501</v>
      </c>
      <c r="C631" t="s">
        <v>146</v>
      </c>
      <c r="D631" t="s">
        <v>147</v>
      </c>
    </row>
    <row r="632" spans="1:4">
      <c r="A632" t="s">
        <v>775</v>
      </c>
      <c r="B632">
        <v>431299</v>
      </c>
      <c r="C632" t="s">
        <v>150</v>
      </c>
      <c r="D632" t="s">
        <v>151</v>
      </c>
    </row>
    <row r="633" spans="1:4">
      <c r="A633" t="s">
        <v>776</v>
      </c>
      <c r="B633">
        <v>171518</v>
      </c>
      <c r="C633" t="s">
        <v>146</v>
      </c>
      <c r="D633" t="s">
        <v>147</v>
      </c>
    </row>
    <row r="634" spans="1:4">
      <c r="A634" t="s">
        <v>777</v>
      </c>
      <c r="B634">
        <v>81810</v>
      </c>
      <c r="C634" t="s">
        <v>136</v>
      </c>
      <c r="D634" t="s">
        <v>137</v>
      </c>
    </row>
    <row r="635" spans="1:4">
      <c r="A635" t="s">
        <v>778</v>
      </c>
      <c r="B635">
        <v>431303</v>
      </c>
      <c r="C635" t="s">
        <v>150</v>
      </c>
      <c r="D635" t="s">
        <v>151</v>
      </c>
    </row>
    <row r="636" spans="1:4">
      <c r="A636" t="s">
        <v>779</v>
      </c>
      <c r="B636">
        <v>431310</v>
      </c>
      <c r="C636" t="s">
        <v>150</v>
      </c>
      <c r="D636" t="s">
        <v>151</v>
      </c>
    </row>
    <row r="637" spans="1:4">
      <c r="A637" t="s">
        <v>780</v>
      </c>
      <c r="B637">
        <v>81831</v>
      </c>
      <c r="C637" t="s">
        <v>143</v>
      </c>
      <c r="D637" t="s">
        <v>144</v>
      </c>
    </row>
    <row r="638" spans="1:4">
      <c r="A638" t="s">
        <v>781</v>
      </c>
      <c r="B638">
        <v>431325</v>
      </c>
      <c r="C638" t="s">
        <v>150</v>
      </c>
      <c r="D638" t="s">
        <v>151</v>
      </c>
    </row>
    <row r="639" spans="1:4">
      <c r="A639" t="s">
        <v>782</v>
      </c>
      <c r="B639">
        <v>431331</v>
      </c>
      <c r="C639" t="s">
        <v>167</v>
      </c>
      <c r="D639" t="s">
        <v>168</v>
      </c>
    </row>
    <row r="640" spans="1:4">
      <c r="A640" t="s">
        <v>783</v>
      </c>
      <c r="B640">
        <v>171523</v>
      </c>
      <c r="C640" t="s">
        <v>146</v>
      </c>
      <c r="D640" t="s">
        <v>147</v>
      </c>
    </row>
    <row r="641" spans="1:4">
      <c r="A641" t="s">
        <v>784</v>
      </c>
      <c r="B641">
        <v>251898</v>
      </c>
      <c r="C641" t="s">
        <v>139</v>
      </c>
      <c r="D641" t="s">
        <v>140</v>
      </c>
    </row>
    <row r="642" spans="1:4">
      <c r="A642" t="s">
        <v>785</v>
      </c>
      <c r="B642">
        <v>431346</v>
      </c>
      <c r="C642" t="s">
        <v>150</v>
      </c>
      <c r="D642" t="s">
        <v>151</v>
      </c>
    </row>
    <row r="643" spans="1:4">
      <c r="A643" t="s">
        <v>786</v>
      </c>
      <c r="B643">
        <v>81846</v>
      </c>
      <c r="C643" t="s">
        <v>136</v>
      </c>
      <c r="D643" t="s">
        <v>137</v>
      </c>
    </row>
    <row r="644" spans="1:4">
      <c r="A644" t="s">
        <v>787</v>
      </c>
      <c r="B644">
        <v>81859</v>
      </c>
      <c r="C644" t="s">
        <v>162</v>
      </c>
      <c r="D644" t="s">
        <v>163</v>
      </c>
    </row>
    <row r="645" spans="1:4">
      <c r="A645" t="s">
        <v>788</v>
      </c>
      <c r="B645">
        <v>171539</v>
      </c>
      <c r="C645" t="s">
        <v>146</v>
      </c>
      <c r="D645" t="s">
        <v>147</v>
      </c>
    </row>
    <row r="646" spans="1:4">
      <c r="A646" t="s">
        <v>789</v>
      </c>
      <c r="B646">
        <v>89019</v>
      </c>
      <c r="C646" t="s">
        <v>143</v>
      </c>
      <c r="D646" t="s">
        <v>144</v>
      </c>
    </row>
    <row r="647" spans="1:4">
      <c r="A647" t="s">
        <v>790</v>
      </c>
      <c r="B647">
        <v>81878</v>
      </c>
      <c r="C647" t="s">
        <v>136</v>
      </c>
      <c r="D647" t="s">
        <v>137</v>
      </c>
    </row>
    <row r="648" spans="1:4">
      <c r="A648" t="s">
        <v>791</v>
      </c>
      <c r="B648">
        <v>81884</v>
      </c>
      <c r="C648" t="s">
        <v>143</v>
      </c>
      <c r="D648" t="s">
        <v>144</v>
      </c>
    </row>
    <row r="649" spans="1:4">
      <c r="A649" t="s">
        <v>792</v>
      </c>
      <c r="B649">
        <v>251902</v>
      </c>
      <c r="C649" t="s">
        <v>133</v>
      </c>
      <c r="D649" t="s">
        <v>134</v>
      </c>
    </row>
    <row r="650" spans="1:4">
      <c r="A650" t="s">
        <v>793</v>
      </c>
      <c r="B650">
        <v>81901</v>
      </c>
      <c r="C650" t="s">
        <v>143</v>
      </c>
      <c r="D650" t="s">
        <v>144</v>
      </c>
    </row>
    <row r="651" spans="1:4">
      <c r="A651" t="s">
        <v>794</v>
      </c>
      <c r="B651">
        <v>171544</v>
      </c>
      <c r="C651" t="s">
        <v>146</v>
      </c>
      <c r="D651" t="s">
        <v>147</v>
      </c>
    </row>
    <row r="652" spans="1:4">
      <c r="A652" t="s">
        <v>795</v>
      </c>
      <c r="B652">
        <v>81918</v>
      </c>
      <c r="C652" t="s">
        <v>143</v>
      </c>
      <c r="D652" t="s">
        <v>144</v>
      </c>
    </row>
    <row r="653" spans="1:4">
      <c r="A653" t="s">
        <v>796</v>
      </c>
      <c r="B653">
        <v>431359</v>
      </c>
      <c r="C653" t="s">
        <v>150</v>
      </c>
      <c r="D653" t="s">
        <v>151</v>
      </c>
    </row>
    <row r="654" spans="1:4">
      <c r="A654" t="s">
        <v>797</v>
      </c>
      <c r="B654">
        <v>439057</v>
      </c>
      <c r="C654" t="s">
        <v>150</v>
      </c>
      <c r="D654" t="s">
        <v>151</v>
      </c>
    </row>
    <row r="655" spans="1:4">
      <c r="A655" t="s">
        <v>798</v>
      </c>
      <c r="B655">
        <v>171557</v>
      </c>
      <c r="C655" t="s">
        <v>146</v>
      </c>
      <c r="D655" t="s">
        <v>147</v>
      </c>
    </row>
    <row r="656" spans="1:4">
      <c r="A656" t="s">
        <v>799</v>
      </c>
      <c r="B656">
        <v>251919</v>
      </c>
      <c r="C656" t="s">
        <v>139</v>
      </c>
      <c r="D656" t="s">
        <v>140</v>
      </c>
    </row>
    <row r="657" spans="1:4">
      <c r="A657" t="s">
        <v>800</v>
      </c>
      <c r="B657">
        <v>81944</v>
      </c>
      <c r="C657" t="s">
        <v>136</v>
      </c>
      <c r="D657" t="s">
        <v>137</v>
      </c>
    </row>
    <row r="658" spans="1:4">
      <c r="A658" t="s">
        <v>801</v>
      </c>
      <c r="B658">
        <v>81957</v>
      </c>
      <c r="C658" t="s">
        <v>143</v>
      </c>
      <c r="D658" t="s">
        <v>144</v>
      </c>
    </row>
    <row r="659" spans="1:4">
      <c r="A659" t="s">
        <v>802</v>
      </c>
      <c r="B659">
        <v>81960</v>
      </c>
      <c r="C659" t="s">
        <v>136</v>
      </c>
      <c r="D659" t="s">
        <v>137</v>
      </c>
    </row>
    <row r="660" spans="1:4">
      <c r="A660" t="s">
        <v>803</v>
      </c>
      <c r="B660">
        <v>81976</v>
      </c>
      <c r="C660" t="s">
        <v>136</v>
      </c>
      <c r="D660" t="s">
        <v>137</v>
      </c>
    </row>
    <row r="661" spans="1:4">
      <c r="A661" t="s">
        <v>804</v>
      </c>
      <c r="B661">
        <v>171576</v>
      </c>
      <c r="C661" t="s">
        <v>146</v>
      </c>
      <c r="D661" t="s">
        <v>147</v>
      </c>
    </row>
    <row r="662" spans="1:4">
      <c r="A662" t="s">
        <v>805</v>
      </c>
      <c r="B662">
        <v>171833</v>
      </c>
      <c r="C662" t="s">
        <v>146</v>
      </c>
      <c r="D662" t="s">
        <v>147</v>
      </c>
    </row>
    <row r="663" spans="1:4">
      <c r="A663" t="s">
        <v>806</v>
      </c>
      <c r="B663">
        <v>81982</v>
      </c>
      <c r="C663" t="s">
        <v>136</v>
      </c>
      <c r="D663" t="s">
        <v>137</v>
      </c>
    </row>
    <row r="664" spans="1:4">
      <c r="A664" t="s">
        <v>807</v>
      </c>
      <c r="B664">
        <v>81995</v>
      </c>
      <c r="C664" t="s">
        <v>143</v>
      </c>
      <c r="D664" t="s">
        <v>144</v>
      </c>
    </row>
    <row r="665" spans="1:4">
      <c r="A665" t="s">
        <v>808</v>
      </c>
      <c r="B665">
        <v>82009</v>
      </c>
      <c r="C665" t="s">
        <v>136</v>
      </c>
      <c r="D665" t="s">
        <v>137</v>
      </c>
    </row>
    <row r="666" spans="1:4">
      <c r="A666" t="s">
        <v>809</v>
      </c>
      <c r="B666">
        <v>82016</v>
      </c>
      <c r="C666" t="s">
        <v>143</v>
      </c>
      <c r="D666" t="s">
        <v>144</v>
      </c>
    </row>
    <row r="667" spans="1:4">
      <c r="A667" t="s">
        <v>810</v>
      </c>
      <c r="B667">
        <v>431362</v>
      </c>
      <c r="C667" t="s">
        <v>167</v>
      </c>
      <c r="D667" t="s">
        <v>168</v>
      </c>
    </row>
    <row r="668" spans="1:4">
      <c r="A668" t="s">
        <v>811</v>
      </c>
      <c r="B668">
        <v>82037</v>
      </c>
      <c r="C668" t="s">
        <v>136</v>
      </c>
      <c r="D668" t="s">
        <v>137</v>
      </c>
    </row>
    <row r="669" spans="1:4">
      <c r="A669" t="s">
        <v>812</v>
      </c>
      <c r="B669">
        <v>82021</v>
      </c>
      <c r="C669" t="s">
        <v>136</v>
      </c>
      <c r="D669" t="s">
        <v>137</v>
      </c>
    </row>
    <row r="670" spans="1:4">
      <c r="A670" t="s">
        <v>813</v>
      </c>
      <c r="B670">
        <v>82042</v>
      </c>
      <c r="C670" t="s">
        <v>136</v>
      </c>
      <c r="D670" t="s">
        <v>137</v>
      </c>
    </row>
    <row r="671" spans="1:4">
      <c r="A671" t="s">
        <v>814</v>
      </c>
      <c r="B671">
        <v>171582</v>
      </c>
      <c r="C671" t="s">
        <v>146</v>
      </c>
      <c r="D671" t="s">
        <v>147</v>
      </c>
    </row>
    <row r="672" spans="1:4">
      <c r="A672" t="s">
        <v>815</v>
      </c>
      <c r="B672">
        <v>82055</v>
      </c>
      <c r="C672" t="s">
        <v>136</v>
      </c>
      <c r="D672" t="s">
        <v>137</v>
      </c>
    </row>
    <row r="673" spans="1:4">
      <c r="A673" t="s">
        <v>816</v>
      </c>
      <c r="B673">
        <v>82068</v>
      </c>
      <c r="C673" t="s">
        <v>162</v>
      </c>
      <c r="D673" t="s">
        <v>163</v>
      </c>
    </row>
    <row r="674" spans="1:4">
      <c r="A674" t="s">
        <v>817</v>
      </c>
      <c r="B674">
        <v>251961</v>
      </c>
      <c r="C674" t="s">
        <v>133</v>
      </c>
      <c r="D674" t="s">
        <v>134</v>
      </c>
    </row>
    <row r="675" spans="1:4">
      <c r="A675" t="s">
        <v>818</v>
      </c>
      <c r="B675">
        <v>82074</v>
      </c>
      <c r="C675" t="s">
        <v>136</v>
      </c>
      <c r="D675" t="s">
        <v>137</v>
      </c>
    </row>
    <row r="676" spans="1:4">
      <c r="A676" t="s">
        <v>819</v>
      </c>
      <c r="B676">
        <v>82080</v>
      </c>
      <c r="C676" t="s">
        <v>136</v>
      </c>
      <c r="D676" t="s">
        <v>137</v>
      </c>
    </row>
    <row r="677" spans="1:4">
      <c r="A677" t="s">
        <v>820</v>
      </c>
      <c r="B677">
        <v>171595</v>
      </c>
      <c r="C677" t="s">
        <v>146</v>
      </c>
      <c r="D677" t="s">
        <v>147</v>
      </c>
    </row>
    <row r="678" spans="1:4">
      <c r="A678" t="s">
        <v>821</v>
      </c>
      <c r="B678">
        <v>82107</v>
      </c>
      <c r="C678" t="s">
        <v>136</v>
      </c>
      <c r="D678" t="s">
        <v>137</v>
      </c>
    </row>
    <row r="679" spans="1:4">
      <c r="A679" t="s">
        <v>822</v>
      </c>
      <c r="B679">
        <v>171609</v>
      </c>
      <c r="C679" t="s">
        <v>146</v>
      </c>
      <c r="D679" t="s">
        <v>147</v>
      </c>
    </row>
    <row r="680" spans="1:4">
      <c r="A680" t="s">
        <v>823</v>
      </c>
      <c r="B680">
        <v>82114</v>
      </c>
      <c r="C680" t="s">
        <v>136</v>
      </c>
      <c r="D680" t="s">
        <v>137</v>
      </c>
    </row>
    <row r="681" spans="1:4">
      <c r="A681" t="s">
        <v>824</v>
      </c>
      <c r="B681">
        <v>171616</v>
      </c>
      <c r="C681" t="s">
        <v>146</v>
      </c>
      <c r="D681" t="s">
        <v>147</v>
      </c>
    </row>
    <row r="682" spans="1:4">
      <c r="A682" t="s">
        <v>825</v>
      </c>
      <c r="B682">
        <v>82129</v>
      </c>
      <c r="C682" t="s">
        <v>143</v>
      </c>
      <c r="D682" t="s">
        <v>144</v>
      </c>
    </row>
    <row r="683" spans="1:4">
      <c r="A683" t="s">
        <v>826</v>
      </c>
      <c r="B683">
        <v>171621</v>
      </c>
      <c r="C683" t="s">
        <v>146</v>
      </c>
      <c r="D683" t="s">
        <v>147</v>
      </c>
    </row>
    <row r="684" spans="1:4">
      <c r="A684" t="s">
        <v>827</v>
      </c>
      <c r="B684">
        <v>82093</v>
      </c>
      <c r="C684" t="s">
        <v>136</v>
      </c>
      <c r="D684" t="s">
        <v>137</v>
      </c>
    </row>
    <row r="685" spans="1:4">
      <c r="A685" t="s">
        <v>828</v>
      </c>
      <c r="B685">
        <v>82135</v>
      </c>
      <c r="C685" t="s">
        <v>143</v>
      </c>
      <c r="D685" t="s">
        <v>144</v>
      </c>
    </row>
    <row r="686" spans="1:4">
      <c r="A686" t="s">
        <v>829</v>
      </c>
      <c r="B686">
        <v>171637</v>
      </c>
      <c r="C686" t="s">
        <v>146</v>
      </c>
      <c r="D686" t="s">
        <v>147</v>
      </c>
    </row>
    <row r="687" spans="1:4">
      <c r="A687" t="s">
        <v>830</v>
      </c>
      <c r="B687">
        <v>251924</v>
      </c>
      <c r="C687" t="s">
        <v>139</v>
      </c>
      <c r="D687" t="s">
        <v>140</v>
      </c>
    </row>
    <row r="688" spans="1:4">
      <c r="A688" t="s">
        <v>831</v>
      </c>
      <c r="B688">
        <v>251977</v>
      </c>
      <c r="C688" t="s">
        <v>139</v>
      </c>
      <c r="D688" t="s">
        <v>140</v>
      </c>
    </row>
    <row r="689" spans="1:4">
      <c r="A689" t="s">
        <v>832</v>
      </c>
      <c r="B689">
        <v>171642</v>
      </c>
      <c r="C689" t="s">
        <v>146</v>
      </c>
      <c r="D689" t="s">
        <v>147</v>
      </c>
    </row>
    <row r="690" spans="1:4">
      <c r="A690" t="s">
        <v>833</v>
      </c>
      <c r="B690">
        <v>82153</v>
      </c>
      <c r="C690" t="s">
        <v>143</v>
      </c>
      <c r="D690" t="s">
        <v>144</v>
      </c>
    </row>
    <row r="691" spans="1:4">
      <c r="A691" t="s">
        <v>834</v>
      </c>
      <c r="B691">
        <v>81939</v>
      </c>
      <c r="C691" t="s">
        <v>136</v>
      </c>
      <c r="D691" t="s">
        <v>137</v>
      </c>
    </row>
    <row r="692" spans="1:4">
      <c r="A692" t="s">
        <v>835</v>
      </c>
      <c r="B692">
        <v>82166</v>
      </c>
      <c r="C692" t="s">
        <v>143</v>
      </c>
      <c r="D692" t="s">
        <v>144</v>
      </c>
    </row>
    <row r="693" spans="1:4">
      <c r="A693" t="s">
        <v>836</v>
      </c>
      <c r="B693">
        <v>171655</v>
      </c>
      <c r="C693" t="s">
        <v>146</v>
      </c>
      <c r="D693" t="s">
        <v>147</v>
      </c>
    </row>
    <row r="694" spans="1:4">
      <c r="A694" t="s">
        <v>837</v>
      </c>
      <c r="B694">
        <v>431378</v>
      </c>
      <c r="C694" t="s">
        <v>162</v>
      </c>
      <c r="D694" t="s">
        <v>163</v>
      </c>
    </row>
    <row r="695" spans="1:4">
      <c r="A695" t="s">
        <v>838</v>
      </c>
      <c r="B695">
        <v>439023</v>
      </c>
      <c r="C695" t="s">
        <v>167</v>
      </c>
      <c r="D695" t="s">
        <v>168</v>
      </c>
    </row>
    <row r="696" spans="1:4">
      <c r="A696" t="s">
        <v>839</v>
      </c>
      <c r="B696">
        <v>171674</v>
      </c>
      <c r="C696" t="s">
        <v>146</v>
      </c>
      <c r="D696" t="s">
        <v>147</v>
      </c>
    </row>
    <row r="697" spans="1:4">
      <c r="A697" t="s">
        <v>840</v>
      </c>
      <c r="B697">
        <v>171680</v>
      </c>
      <c r="C697" t="s">
        <v>146</v>
      </c>
      <c r="D697" t="s">
        <v>147</v>
      </c>
    </row>
    <row r="698" spans="1:4">
      <c r="A698" t="s">
        <v>841</v>
      </c>
      <c r="B698">
        <v>82188</v>
      </c>
      <c r="C698" t="s">
        <v>143</v>
      </c>
      <c r="D698" t="s">
        <v>144</v>
      </c>
    </row>
    <row r="699" spans="1:4">
      <c r="A699" t="s">
        <v>842</v>
      </c>
      <c r="B699">
        <v>82172</v>
      </c>
      <c r="C699" t="s">
        <v>136</v>
      </c>
      <c r="D699" t="s">
        <v>137</v>
      </c>
    </row>
    <row r="700" spans="1:4">
      <c r="A700" t="s">
        <v>843</v>
      </c>
      <c r="B700">
        <v>171851</v>
      </c>
      <c r="C700" t="s">
        <v>146</v>
      </c>
      <c r="D700" t="s">
        <v>147</v>
      </c>
    </row>
    <row r="701" spans="1:4">
      <c r="A701" t="s">
        <v>844</v>
      </c>
      <c r="B701">
        <v>171668</v>
      </c>
      <c r="C701" t="s">
        <v>146</v>
      </c>
      <c r="D701" t="s">
        <v>147</v>
      </c>
    </row>
    <row r="702" spans="1:4">
      <c r="A702" t="s">
        <v>845</v>
      </c>
      <c r="B702">
        <v>89030</v>
      </c>
      <c r="C702" t="s">
        <v>143</v>
      </c>
      <c r="D702" t="s">
        <v>144</v>
      </c>
    </row>
    <row r="703" spans="1:4">
      <c r="A703" t="s">
        <v>846</v>
      </c>
      <c r="B703">
        <v>171693</v>
      </c>
      <c r="C703" t="s">
        <v>146</v>
      </c>
      <c r="D703" t="s">
        <v>147</v>
      </c>
    </row>
    <row r="704" spans="1:4">
      <c r="A704" t="s">
        <v>847</v>
      </c>
      <c r="B704">
        <v>82205</v>
      </c>
      <c r="C704" t="s">
        <v>143</v>
      </c>
      <c r="D704" t="s">
        <v>144</v>
      </c>
    </row>
    <row r="705" spans="1:4">
      <c r="A705" t="s">
        <v>848</v>
      </c>
      <c r="B705">
        <v>179032</v>
      </c>
      <c r="C705" t="s">
        <v>146</v>
      </c>
      <c r="D705" t="s">
        <v>147</v>
      </c>
    </row>
    <row r="706" spans="1:4">
      <c r="A706" t="s">
        <v>849</v>
      </c>
      <c r="B706">
        <v>82212</v>
      </c>
      <c r="C706" t="s">
        <v>136</v>
      </c>
      <c r="D706" t="s">
        <v>137</v>
      </c>
    </row>
    <row r="707" spans="1:4">
      <c r="A707" t="s">
        <v>850</v>
      </c>
      <c r="B707">
        <v>171714</v>
      </c>
      <c r="C707" t="s">
        <v>146</v>
      </c>
      <c r="D707" t="s">
        <v>147</v>
      </c>
    </row>
    <row r="708" spans="1:4">
      <c r="A708" t="s">
        <v>851</v>
      </c>
      <c r="B708">
        <v>251930</v>
      </c>
      <c r="C708" t="s">
        <v>143</v>
      </c>
      <c r="D708" t="s">
        <v>144</v>
      </c>
    </row>
    <row r="709" spans="1:4">
      <c r="A709" t="s">
        <v>852</v>
      </c>
      <c r="B709">
        <v>82227</v>
      </c>
      <c r="C709" t="s">
        <v>162</v>
      </c>
      <c r="D709" t="s">
        <v>163</v>
      </c>
    </row>
    <row r="710" spans="1:4">
      <c r="A710" t="s">
        <v>853</v>
      </c>
      <c r="B710">
        <v>82233</v>
      </c>
      <c r="C710" t="s">
        <v>136</v>
      </c>
      <c r="D710" t="s">
        <v>137</v>
      </c>
    </row>
    <row r="711" spans="1:4">
      <c r="A711" t="s">
        <v>854</v>
      </c>
      <c r="B711">
        <v>82251</v>
      </c>
      <c r="C711" t="s">
        <v>143</v>
      </c>
      <c r="D711" t="s">
        <v>144</v>
      </c>
    </row>
    <row r="712" spans="1:4">
      <c r="A712" t="s">
        <v>855</v>
      </c>
      <c r="B712">
        <v>82248</v>
      </c>
      <c r="C712" t="s">
        <v>143</v>
      </c>
      <c r="D712" t="s">
        <v>144</v>
      </c>
    </row>
    <row r="713" spans="1:4">
      <c r="A713" t="s">
        <v>856</v>
      </c>
      <c r="B713">
        <v>171729</v>
      </c>
      <c r="C713" t="s">
        <v>146</v>
      </c>
      <c r="D713" t="s">
        <v>147</v>
      </c>
    </row>
    <row r="714" spans="1:4">
      <c r="A714" t="s">
        <v>857</v>
      </c>
      <c r="B714">
        <v>259025</v>
      </c>
      <c r="C714" t="s">
        <v>139</v>
      </c>
      <c r="D714" t="s">
        <v>140</v>
      </c>
    </row>
    <row r="715" spans="1:4">
      <c r="A715" t="s">
        <v>858</v>
      </c>
      <c r="B715">
        <v>82264</v>
      </c>
      <c r="C715" t="s">
        <v>162</v>
      </c>
      <c r="D715" t="s">
        <v>163</v>
      </c>
    </row>
    <row r="716" spans="1:4">
      <c r="A716" t="s">
        <v>859</v>
      </c>
      <c r="B716">
        <v>82270</v>
      </c>
      <c r="C716" t="s">
        <v>162</v>
      </c>
      <c r="D716" t="s">
        <v>163</v>
      </c>
    </row>
    <row r="717" spans="1:4">
      <c r="A717" t="s">
        <v>860</v>
      </c>
      <c r="B717">
        <v>82286</v>
      </c>
      <c r="C717" t="s">
        <v>143</v>
      </c>
      <c r="D717" t="s">
        <v>144</v>
      </c>
    </row>
    <row r="718" spans="1:4">
      <c r="A718" t="s">
        <v>861</v>
      </c>
      <c r="B718">
        <v>171735</v>
      </c>
      <c r="C718" t="s">
        <v>146</v>
      </c>
      <c r="D718" t="s">
        <v>147</v>
      </c>
    </row>
    <row r="719" spans="1:4">
      <c r="A719" t="s">
        <v>862</v>
      </c>
      <c r="B719">
        <v>82299</v>
      </c>
      <c r="C719" t="s">
        <v>143</v>
      </c>
      <c r="D719" t="s">
        <v>144</v>
      </c>
    </row>
    <row r="720" spans="1:4">
      <c r="A720" t="s">
        <v>863</v>
      </c>
      <c r="B720">
        <v>171740</v>
      </c>
      <c r="C720" t="s">
        <v>146</v>
      </c>
      <c r="D720" t="s">
        <v>147</v>
      </c>
    </row>
    <row r="721" spans="1:4">
      <c r="A721" t="s">
        <v>864</v>
      </c>
      <c r="B721">
        <v>171753</v>
      </c>
      <c r="C721" t="s">
        <v>146</v>
      </c>
      <c r="D721" t="s">
        <v>147</v>
      </c>
    </row>
    <row r="722" spans="1:4">
      <c r="A722" t="s">
        <v>865</v>
      </c>
      <c r="B722">
        <v>171766</v>
      </c>
      <c r="C722" t="s">
        <v>146</v>
      </c>
      <c r="D722" t="s">
        <v>147</v>
      </c>
    </row>
    <row r="723" spans="1:4">
      <c r="A723" t="s">
        <v>866</v>
      </c>
      <c r="B723">
        <v>171772</v>
      </c>
      <c r="C723" t="s">
        <v>146</v>
      </c>
      <c r="D723" t="s">
        <v>147</v>
      </c>
    </row>
    <row r="724" spans="1:4">
      <c r="A724" t="s">
        <v>867</v>
      </c>
      <c r="B724">
        <v>82310</v>
      </c>
      <c r="C724" t="s">
        <v>162</v>
      </c>
      <c r="D724" t="s">
        <v>163</v>
      </c>
    </row>
    <row r="725" spans="1:4">
      <c r="A725" t="s">
        <v>868</v>
      </c>
      <c r="B725">
        <v>82325</v>
      </c>
      <c r="C725" t="s">
        <v>162</v>
      </c>
      <c r="D725" t="s">
        <v>163</v>
      </c>
    </row>
    <row r="726" spans="1:4">
      <c r="A726" t="s">
        <v>869</v>
      </c>
      <c r="B726">
        <v>82331</v>
      </c>
      <c r="C726" t="s">
        <v>143</v>
      </c>
      <c r="D726" t="s">
        <v>144</v>
      </c>
    </row>
    <row r="727" spans="1:4">
      <c r="A727" t="s">
        <v>870</v>
      </c>
      <c r="B727">
        <v>82346</v>
      </c>
      <c r="C727" t="s">
        <v>136</v>
      </c>
      <c r="D727" t="s">
        <v>137</v>
      </c>
    </row>
    <row r="728" spans="1:4">
      <c r="A728" t="s">
        <v>871</v>
      </c>
      <c r="B728">
        <v>171788</v>
      </c>
      <c r="C728" t="s">
        <v>146</v>
      </c>
      <c r="D728" t="s">
        <v>147</v>
      </c>
    </row>
    <row r="729" spans="1:4">
      <c r="A729" t="s">
        <v>872</v>
      </c>
      <c r="B729">
        <v>81897</v>
      </c>
      <c r="C729" t="s">
        <v>143</v>
      </c>
      <c r="D729" t="s">
        <v>144</v>
      </c>
    </row>
    <row r="730" spans="1:4">
      <c r="A730" t="s">
        <v>873</v>
      </c>
      <c r="B730">
        <v>82359</v>
      </c>
      <c r="C730" t="s">
        <v>136</v>
      </c>
      <c r="D730" t="s">
        <v>137</v>
      </c>
    </row>
    <row r="731" spans="1:4">
      <c r="A731" t="s">
        <v>874</v>
      </c>
      <c r="B731">
        <v>82362</v>
      </c>
      <c r="C731" t="s">
        <v>162</v>
      </c>
      <c r="D731" t="s">
        <v>163</v>
      </c>
    </row>
    <row r="732" spans="1:4">
      <c r="A732" t="s">
        <v>875</v>
      </c>
      <c r="B732">
        <v>82378</v>
      </c>
      <c r="C732" t="s">
        <v>143</v>
      </c>
      <c r="D732" t="s">
        <v>144</v>
      </c>
    </row>
    <row r="733" spans="1:4">
      <c r="A733" t="s">
        <v>876</v>
      </c>
      <c r="B733">
        <v>82384</v>
      </c>
      <c r="C733" t="s">
        <v>136</v>
      </c>
      <c r="D733" t="s">
        <v>137</v>
      </c>
    </row>
    <row r="734" spans="1:4">
      <c r="A734" t="s">
        <v>877</v>
      </c>
      <c r="B734">
        <v>82397</v>
      </c>
      <c r="C734" t="s">
        <v>136</v>
      </c>
      <c r="D734" t="s">
        <v>137</v>
      </c>
    </row>
    <row r="735" spans="1:4">
      <c r="A735" t="s">
        <v>878</v>
      </c>
      <c r="B735">
        <v>251945</v>
      </c>
      <c r="C735" t="s">
        <v>139</v>
      </c>
      <c r="D735" t="s">
        <v>140</v>
      </c>
    </row>
    <row r="736" spans="1:4">
      <c r="A736" t="s">
        <v>879</v>
      </c>
      <c r="B736">
        <v>82401</v>
      </c>
      <c r="C736" t="s">
        <v>162</v>
      </c>
      <c r="D736" t="s">
        <v>163</v>
      </c>
    </row>
    <row r="737" spans="1:4">
      <c r="A737" t="s">
        <v>880</v>
      </c>
      <c r="B737">
        <v>82418</v>
      </c>
      <c r="C737" t="s">
        <v>143</v>
      </c>
      <c r="D737" t="s">
        <v>144</v>
      </c>
    </row>
    <row r="738" spans="1:4">
      <c r="A738" t="s">
        <v>881</v>
      </c>
      <c r="B738">
        <v>80983</v>
      </c>
      <c r="C738" t="s">
        <v>143</v>
      </c>
      <c r="D738" t="s">
        <v>144</v>
      </c>
    </row>
    <row r="739" spans="1:4">
      <c r="A739" t="s">
        <v>882</v>
      </c>
      <c r="B739">
        <v>82628</v>
      </c>
      <c r="C739" t="s">
        <v>143</v>
      </c>
      <c r="D739" t="s">
        <v>144</v>
      </c>
    </row>
    <row r="740" spans="1:4">
      <c r="A740" t="s">
        <v>883</v>
      </c>
      <c r="B740">
        <v>82649</v>
      </c>
      <c r="C740" t="s">
        <v>136</v>
      </c>
      <c r="D740" t="s">
        <v>137</v>
      </c>
    </row>
    <row r="741" spans="1:4">
      <c r="A741" t="s">
        <v>884</v>
      </c>
      <c r="B741">
        <v>82652</v>
      </c>
      <c r="C741" t="s">
        <v>143</v>
      </c>
      <c r="D741" t="s">
        <v>144</v>
      </c>
    </row>
    <row r="742" spans="1:4">
      <c r="A742" t="s">
        <v>885</v>
      </c>
      <c r="B742">
        <v>82634</v>
      </c>
      <c r="C742" t="s">
        <v>136</v>
      </c>
      <c r="D742" t="s">
        <v>137</v>
      </c>
    </row>
    <row r="743" spans="1:4">
      <c r="A743" t="s">
        <v>886</v>
      </c>
      <c r="B743">
        <v>431384</v>
      </c>
      <c r="C743" t="s">
        <v>167</v>
      </c>
      <c r="D743" t="s">
        <v>168</v>
      </c>
    </row>
    <row r="744" spans="1:4">
      <c r="A744" t="s">
        <v>887</v>
      </c>
      <c r="B744">
        <v>82439</v>
      </c>
      <c r="C744" t="s">
        <v>143</v>
      </c>
      <c r="D744" t="s">
        <v>144</v>
      </c>
    </row>
    <row r="745" spans="1:4">
      <c r="A745" t="s">
        <v>888</v>
      </c>
      <c r="B745">
        <v>82444</v>
      </c>
      <c r="C745" t="s">
        <v>136</v>
      </c>
      <c r="D745" t="s">
        <v>137</v>
      </c>
    </row>
    <row r="746" spans="1:4">
      <c r="A746" t="s">
        <v>889</v>
      </c>
      <c r="B746">
        <v>171805</v>
      </c>
      <c r="C746" t="s">
        <v>146</v>
      </c>
      <c r="D746" t="s">
        <v>147</v>
      </c>
    </row>
    <row r="747" spans="1:4">
      <c r="A747" t="s">
        <v>890</v>
      </c>
      <c r="B747">
        <v>82457</v>
      </c>
      <c r="C747" t="s">
        <v>136</v>
      </c>
      <c r="D747" t="s">
        <v>137</v>
      </c>
    </row>
    <row r="748" spans="1:4">
      <c r="A748" t="s">
        <v>891</v>
      </c>
      <c r="B748">
        <v>431397</v>
      </c>
      <c r="C748" t="s">
        <v>150</v>
      </c>
      <c r="D748" t="s">
        <v>151</v>
      </c>
    </row>
    <row r="749" spans="1:4">
      <c r="A749" t="s">
        <v>892</v>
      </c>
      <c r="B749">
        <v>171812</v>
      </c>
      <c r="C749" t="s">
        <v>146</v>
      </c>
      <c r="D749" t="s">
        <v>147</v>
      </c>
    </row>
    <row r="750" spans="1:4">
      <c r="A750" t="s">
        <v>893</v>
      </c>
      <c r="B750">
        <v>82460</v>
      </c>
      <c r="C750" t="s">
        <v>143</v>
      </c>
      <c r="D750" t="s">
        <v>144</v>
      </c>
    </row>
    <row r="751" spans="1:4">
      <c r="A751" t="s">
        <v>894</v>
      </c>
      <c r="B751">
        <v>82476</v>
      </c>
      <c r="C751" t="s">
        <v>143</v>
      </c>
      <c r="D751" t="s">
        <v>144</v>
      </c>
    </row>
    <row r="752" spans="1:4">
      <c r="A752" t="s">
        <v>895</v>
      </c>
      <c r="B752">
        <v>82482</v>
      </c>
      <c r="C752" t="s">
        <v>136</v>
      </c>
      <c r="D752" t="s">
        <v>137</v>
      </c>
    </row>
    <row r="753" spans="1:4">
      <c r="A753" t="s">
        <v>896</v>
      </c>
      <c r="B753">
        <v>82495</v>
      </c>
      <c r="C753" t="s">
        <v>162</v>
      </c>
      <c r="D753" t="s">
        <v>163</v>
      </c>
    </row>
    <row r="754" spans="1:4">
      <c r="A754" t="s">
        <v>897</v>
      </c>
      <c r="B754">
        <v>171827</v>
      </c>
      <c r="C754" t="s">
        <v>146</v>
      </c>
      <c r="D754" t="s">
        <v>147</v>
      </c>
    </row>
    <row r="755" spans="1:4">
      <c r="A755" t="s">
        <v>898</v>
      </c>
      <c r="B755">
        <v>82508</v>
      </c>
      <c r="C755" t="s">
        <v>162</v>
      </c>
      <c r="D755" t="s">
        <v>163</v>
      </c>
    </row>
    <row r="756" spans="1:4">
      <c r="A756" t="s">
        <v>899</v>
      </c>
      <c r="B756">
        <v>82515</v>
      </c>
      <c r="C756" t="s">
        <v>162</v>
      </c>
      <c r="D756" t="s">
        <v>163</v>
      </c>
    </row>
    <row r="757" spans="1:4">
      <c r="A757" t="s">
        <v>900</v>
      </c>
      <c r="B757">
        <v>82536</v>
      </c>
      <c r="C757" t="s">
        <v>143</v>
      </c>
      <c r="D757" t="s">
        <v>144</v>
      </c>
    </row>
    <row r="758" spans="1:4">
      <c r="A758" t="s">
        <v>901</v>
      </c>
      <c r="B758">
        <v>82567</v>
      </c>
      <c r="C758" t="s">
        <v>136</v>
      </c>
      <c r="D758" t="s">
        <v>137</v>
      </c>
    </row>
    <row r="759" spans="1:4">
      <c r="A759" t="s">
        <v>902</v>
      </c>
      <c r="B759">
        <v>82554</v>
      </c>
      <c r="C759" t="s">
        <v>143</v>
      </c>
      <c r="D759" t="s">
        <v>144</v>
      </c>
    </row>
    <row r="760" spans="1:4">
      <c r="A760" t="s">
        <v>903</v>
      </c>
      <c r="B760">
        <v>82573</v>
      </c>
      <c r="C760" t="s">
        <v>162</v>
      </c>
      <c r="D760" t="s">
        <v>163</v>
      </c>
    </row>
    <row r="761" spans="1:4">
      <c r="A761" t="s">
        <v>904</v>
      </c>
      <c r="B761">
        <v>82592</v>
      </c>
      <c r="C761" t="s">
        <v>136</v>
      </c>
      <c r="D761" t="s">
        <v>137</v>
      </c>
    </row>
    <row r="762" spans="1:4">
      <c r="A762" t="s">
        <v>905</v>
      </c>
      <c r="B762">
        <v>82589</v>
      </c>
      <c r="C762" t="s">
        <v>143</v>
      </c>
      <c r="D762" t="s">
        <v>144</v>
      </c>
    </row>
    <row r="763" spans="1:4">
      <c r="A763" t="s">
        <v>906</v>
      </c>
      <c r="B763">
        <v>431401</v>
      </c>
      <c r="C763" t="s">
        <v>162</v>
      </c>
      <c r="D763" t="s">
        <v>163</v>
      </c>
    </row>
    <row r="764" spans="1:4">
      <c r="A764" t="s">
        <v>907</v>
      </c>
      <c r="B764">
        <v>171848</v>
      </c>
      <c r="C764" t="s">
        <v>146</v>
      </c>
      <c r="D764" t="s">
        <v>147</v>
      </c>
    </row>
    <row r="765" spans="1:4">
      <c r="A765" t="s">
        <v>908</v>
      </c>
      <c r="B765">
        <v>82606</v>
      </c>
      <c r="C765" t="s">
        <v>136</v>
      </c>
      <c r="D765" t="s">
        <v>137</v>
      </c>
    </row>
    <row r="766" spans="1:4">
      <c r="A766" t="s">
        <v>909</v>
      </c>
      <c r="B766">
        <v>82613</v>
      </c>
      <c r="C766" t="s">
        <v>136</v>
      </c>
      <c r="D766" t="s">
        <v>137</v>
      </c>
    </row>
    <row r="767" spans="1:4">
      <c r="A767" t="s">
        <v>910</v>
      </c>
      <c r="B767">
        <v>81923</v>
      </c>
      <c r="C767" t="s">
        <v>143</v>
      </c>
      <c r="D767" t="s">
        <v>144</v>
      </c>
    </row>
    <row r="768" spans="1:4">
      <c r="A768" t="s">
        <v>911</v>
      </c>
      <c r="B768">
        <v>431423</v>
      </c>
      <c r="C768" t="s">
        <v>150</v>
      </c>
      <c r="D768" t="s">
        <v>151</v>
      </c>
    </row>
    <row r="769" spans="1:4">
      <c r="A769" t="s">
        <v>912</v>
      </c>
      <c r="B769">
        <v>171864</v>
      </c>
      <c r="C769" t="s">
        <v>146</v>
      </c>
      <c r="D769" t="s">
        <v>147</v>
      </c>
    </row>
    <row r="770" spans="1:4">
      <c r="A770" t="s">
        <v>913</v>
      </c>
      <c r="B770">
        <v>252017</v>
      </c>
      <c r="C770" t="s">
        <v>133</v>
      </c>
      <c r="D770" t="s">
        <v>134</v>
      </c>
    </row>
    <row r="771" spans="1:4">
      <c r="A771" t="s">
        <v>914</v>
      </c>
      <c r="B771">
        <v>252000</v>
      </c>
      <c r="C771" t="s">
        <v>139</v>
      </c>
      <c r="D771" t="s">
        <v>140</v>
      </c>
    </row>
    <row r="772" spans="1:4">
      <c r="A772" t="s">
        <v>915</v>
      </c>
      <c r="B772">
        <v>171870</v>
      </c>
      <c r="C772" t="s">
        <v>146</v>
      </c>
      <c r="D772" t="s">
        <v>147</v>
      </c>
    </row>
    <row r="773" spans="1:4">
      <c r="A773" t="s">
        <v>916</v>
      </c>
      <c r="B773">
        <v>431439</v>
      </c>
      <c r="C773" t="s">
        <v>150</v>
      </c>
      <c r="D773" t="s">
        <v>151</v>
      </c>
    </row>
    <row r="774" spans="1:4">
      <c r="A774" t="s">
        <v>917</v>
      </c>
      <c r="B774">
        <v>431444</v>
      </c>
      <c r="C774" t="s">
        <v>150</v>
      </c>
      <c r="D774" t="s">
        <v>151</v>
      </c>
    </row>
    <row r="775" spans="1:4">
      <c r="A775" t="s">
        <v>918</v>
      </c>
      <c r="B775">
        <v>171886</v>
      </c>
      <c r="C775" t="s">
        <v>146</v>
      </c>
      <c r="D775" t="s">
        <v>147</v>
      </c>
    </row>
    <row r="776" spans="1:4">
      <c r="A776" t="s">
        <v>919</v>
      </c>
      <c r="B776">
        <v>431457</v>
      </c>
      <c r="C776" t="s">
        <v>150</v>
      </c>
      <c r="D776" t="s">
        <v>151</v>
      </c>
    </row>
    <row r="777" spans="1:4">
      <c r="A777" t="s">
        <v>920</v>
      </c>
      <c r="B777">
        <v>431460</v>
      </c>
      <c r="C777" t="s">
        <v>150</v>
      </c>
      <c r="D777" t="s">
        <v>151</v>
      </c>
    </row>
    <row r="778" spans="1:4">
      <c r="A778" t="s">
        <v>921</v>
      </c>
      <c r="B778">
        <v>430445</v>
      </c>
      <c r="C778" t="s">
        <v>167</v>
      </c>
      <c r="D778" t="s">
        <v>168</v>
      </c>
    </row>
    <row r="779" spans="1:4">
      <c r="A779" t="s">
        <v>922</v>
      </c>
      <c r="B779">
        <v>252022</v>
      </c>
      <c r="C779" t="s">
        <v>133</v>
      </c>
      <c r="D779" t="s">
        <v>134</v>
      </c>
    </row>
    <row r="780" spans="1:4">
      <c r="A780" t="s">
        <v>923</v>
      </c>
      <c r="B780">
        <v>250352</v>
      </c>
      <c r="C780" t="s">
        <v>139</v>
      </c>
      <c r="D780" t="s">
        <v>140</v>
      </c>
    </row>
    <row r="781" spans="1:4">
      <c r="A781" t="s">
        <v>924</v>
      </c>
      <c r="B781">
        <v>82671</v>
      </c>
      <c r="C781" t="s">
        <v>136</v>
      </c>
      <c r="D781" t="s">
        <v>137</v>
      </c>
    </row>
    <row r="782" spans="1:4">
      <c r="A782" t="s">
        <v>925</v>
      </c>
      <c r="B782">
        <v>171903</v>
      </c>
      <c r="C782" t="s">
        <v>146</v>
      </c>
      <c r="D782" t="s">
        <v>147</v>
      </c>
    </row>
    <row r="783" spans="1:4">
      <c r="A783" t="s">
        <v>926</v>
      </c>
      <c r="B783">
        <v>252043</v>
      </c>
      <c r="C783" t="s">
        <v>139</v>
      </c>
      <c r="D783" t="s">
        <v>140</v>
      </c>
    </row>
    <row r="784" spans="1:4">
      <c r="A784" t="s">
        <v>927</v>
      </c>
      <c r="B784">
        <v>171910</v>
      </c>
      <c r="C784" t="s">
        <v>146</v>
      </c>
      <c r="D784" t="s">
        <v>147</v>
      </c>
    </row>
    <row r="785" spans="1:4">
      <c r="A785" t="s">
        <v>928</v>
      </c>
      <c r="B785">
        <v>171925</v>
      </c>
      <c r="C785" t="s">
        <v>146</v>
      </c>
      <c r="D785" t="s">
        <v>147</v>
      </c>
    </row>
    <row r="786" spans="1:4">
      <c r="A786" t="s">
        <v>929</v>
      </c>
      <c r="B786">
        <v>252038</v>
      </c>
      <c r="C786" t="s">
        <v>133</v>
      </c>
      <c r="D786" t="s">
        <v>134</v>
      </c>
    </row>
    <row r="787" spans="1:4">
      <c r="A787" t="s">
        <v>930</v>
      </c>
      <c r="B787">
        <v>82690</v>
      </c>
      <c r="C787" t="s">
        <v>143</v>
      </c>
      <c r="D787" t="s">
        <v>144</v>
      </c>
    </row>
    <row r="788" spans="1:4">
      <c r="A788" t="s">
        <v>931</v>
      </c>
      <c r="B788">
        <v>252056</v>
      </c>
      <c r="C788" t="s">
        <v>139</v>
      </c>
      <c r="D788" t="s">
        <v>140</v>
      </c>
    </row>
    <row r="789" spans="1:4">
      <c r="A789" t="s">
        <v>932</v>
      </c>
      <c r="B789">
        <v>171931</v>
      </c>
      <c r="C789" t="s">
        <v>146</v>
      </c>
      <c r="D789" t="s">
        <v>147</v>
      </c>
    </row>
    <row r="790" spans="1:4">
      <c r="A790" t="s">
        <v>933</v>
      </c>
      <c r="B790">
        <v>82704</v>
      </c>
      <c r="C790" t="s">
        <v>162</v>
      </c>
      <c r="D790" t="s">
        <v>163</v>
      </c>
    </row>
    <row r="791" spans="1:4">
      <c r="A791" t="s">
        <v>934</v>
      </c>
      <c r="B791">
        <v>170524</v>
      </c>
      <c r="C791" t="s">
        <v>146</v>
      </c>
      <c r="D791" t="s">
        <v>147</v>
      </c>
    </row>
    <row r="792" spans="1:4">
      <c r="A792" t="s">
        <v>935</v>
      </c>
      <c r="B792">
        <v>82711</v>
      </c>
      <c r="C792" t="s">
        <v>143</v>
      </c>
      <c r="D792" t="s">
        <v>144</v>
      </c>
    </row>
    <row r="793" spans="1:4">
      <c r="A793" t="s">
        <v>936</v>
      </c>
      <c r="B793">
        <v>252069</v>
      </c>
      <c r="C793" t="s">
        <v>139</v>
      </c>
      <c r="D793" t="s">
        <v>140</v>
      </c>
    </row>
    <row r="794" spans="1:4">
      <c r="A794" t="s">
        <v>937</v>
      </c>
      <c r="B794">
        <v>431476</v>
      </c>
      <c r="C794" t="s">
        <v>150</v>
      </c>
      <c r="D794" t="s">
        <v>151</v>
      </c>
    </row>
    <row r="795" spans="1:4">
      <c r="A795" t="s">
        <v>938</v>
      </c>
      <c r="B795">
        <v>252075</v>
      </c>
      <c r="C795" t="s">
        <v>143</v>
      </c>
      <c r="D795" t="s">
        <v>144</v>
      </c>
    </row>
    <row r="796" spans="1:4">
      <c r="A796" t="s">
        <v>939</v>
      </c>
      <c r="B796">
        <v>82726</v>
      </c>
      <c r="C796" t="s">
        <v>143</v>
      </c>
      <c r="D796" t="s">
        <v>144</v>
      </c>
    </row>
    <row r="797" spans="1:4">
      <c r="A797" t="s">
        <v>940</v>
      </c>
      <c r="B797">
        <v>252081</v>
      </c>
      <c r="C797" t="s">
        <v>133</v>
      </c>
      <c r="D797" t="s">
        <v>134</v>
      </c>
    </row>
    <row r="798" spans="1:4">
      <c r="A798" t="s">
        <v>941</v>
      </c>
      <c r="B798">
        <v>252094</v>
      </c>
      <c r="C798" t="s">
        <v>133</v>
      </c>
      <c r="D798" t="s">
        <v>134</v>
      </c>
    </row>
    <row r="799" spans="1:4">
      <c r="A799" t="s">
        <v>942</v>
      </c>
      <c r="B799">
        <v>252108</v>
      </c>
      <c r="C799" t="s">
        <v>139</v>
      </c>
      <c r="D799" t="s">
        <v>140</v>
      </c>
    </row>
    <row r="800" spans="1:4">
      <c r="A800" t="s">
        <v>943</v>
      </c>
      <c r="B800">
        <v>82732</v>
      </c>
      <c r="C800" t="s">
        <v>162</v>
      </c>
      <c r="D800" t="s">
        <v>163</v>
      </c>
    </row>
    <row r="801" spans="1:4">
      <c r="A801" t="s">
        <v>944</v>
      </c>
      <c r="B801">
        <v>252115</v>
      </c>
      <c r="C801" t="s">
        <v>139</v>
      </c>
      <c r="D801" t="s">
        <v>140</v>
      </c>
    </row>
    <row r="802" spans="1:4">
      <c r="A802" t="s">
        <v>945</v>
      </c>
      <c r="B802">
        <v>252120</v>
      </c>
      <c r="C802" t="s">
        <v>139</v>
      </c>
      <c r="D802" t="s">
        <v>140</v>
      </c>
    </row>
    <row r="803" spans="1:4">
      <c r="A803" t="s">
        <v>946</v>
      </c>
      <c r="B803">
        <v>82747</v>
      </c>
      <c r="C803" t="s">
        <v>143</v>
      </c>
      <c r="D803" t="s">
        <v>144</v>
      </c>
    </row>
    <row r="804" spans="1:4">
      <c r="A804" t="s">
        <v>947</v>
      </c>
      <c r="B804">
        <v>171946</v>
      </c>
      <c r="C804" t="s">
        <v>146</v>
      </c>
      <c r="D804" t="s">
        <v>147</v>
      </c>
    </row>
    <row r="805" spans="1:4">
      <c r="A805" t="s">
        <v>948</v>
      </c>
      <c r="B805">
        <v>82763</v>
      </c>
      <c r="C805" t="s">
        <v>136</v>
      </c>
      <c r="D805" t="s">
        <v>137</v>
      </c>
    </row>
    <row r="806" spans="1:4">
      <c r="A806" t="s">
        <v>949</v>
      </c>
      <c r="B806">
        <v>82779</v>
      </c>
      <c r="C806" t="s">
        <v>143</v>
      </c>
      <c r="D806" t="s">
        <v>144</v>
      </c>
    </row>
    <row r="807" spans="1:4">
      <c r="A807" t="s">
        <v>950</v>
      </c>
      <c r="B807">
        <v>252154</v>
      </c>
      <c r="C807" t="s">
        <v>133</v>
      </c>
      <c r="D807" t="s">
        <v>134</v>
      </c>
    </row>
    <row r="808" spans="1:4">
      <c r="A808" t="s">
        <v>951</v>
      </c>
      <c r="B808">
        <v>252167</v>
      </c>
      <c r="C808" t="s">
        <v>139</v>
      </c>
      <c r="D808" t="s">
        <v>140</v>
      </c>
    </row>
    <row r="809" spans="1:4">
      <c r="A809" t="s">
        <v>952</v>
      </c>
      <c r="B809">
        <v>171959</v>
      </c>
      <c r="C809" t="s">
        <v>146</v>
      </c>
      <c r="D809" t="s">
        <v>147</v>
      </c>
    </row>
    <row r="810" spans="1:4">
      <c r="A810" t="s">
        <v>953</v>
      </c>
      <c r="B810">
        <v>82785</v>
      </c>
      <c r="C810" t="s">
        <v>143</v>
      </c>
      <c r="D810" t="s">
        <v>144</v>
      </c>
    </row>
    <row r="811" spans="1:4">
      <c r="A811" t="s">
        <v>954</v>
      </c>
      <c r="B811">
        <v>431482</v>
      </c>
      <c r="C811" t="s">
        <v>150</v>
      </c>
      <c r="D811" t="s">
        <v>151</v>
      </c>
    </row>
    <row r="812" spans="1:4">
      <c r="A812" t="s">
        <v>955</v>
      </c>
      <c r="B812">
        <v>252173</v>
      </c>
      <c r="C812" t="s">
        <v>139</v>
      </c>
      <c r="D812" t="s">
        <v>140</v>
      </c>
    </row>
    <row r="813" spans="1:4">
      <c r="A813" t="s">
        <v>956</v>
      </c>
      <c r="B813">
        <v>252189</v>
      </c>
      <c r="C813" t="s">
        <v>139</v>
      </c>
      <c r="D813" t="s">
        <v>140</v>
      </c>
    </row>
    <row r="814" spans="1:4">
      <c r="A814" t="s">
        <v>957</v>
      </c>
      <c r="B814">
        <v>252192</v>
      </c>
      <c r="C814" t="s">
        <v>139</v>
      </c>
      <c r="D814" t="s">
        <v>140</v>
      </c>
    </row>
    <row r="815" spans="1:4">
      <c r="A815" t="s">
        <v>958</v>
      </c>
      <c r="B815">
        <v>82750</v>
      </c>
      <c r="C815" t="s">
        <v>143</v>
      </c>
      <c r="D815" t="s">
        <v>144</v>
      </c>
    </row>
    <row r="816" spans="1:4">
      <c r="A816" t="s">
        <v>959</v>
      </c>
      <c r="B816">
        <v>82802</v>
      </c>
      <c r="C816" t="s">
        <v>143</v>
      </c>
      <c r="D816" t="s">
        <v>144</v>
      </c>
    </row>
    <row r="817" spans="1:4">
      <c r="A817" t="s">
        <v>960</v>
      </c>
      <c r="B817">
        <v>82819</v>
      </c>
      <c r="C817" t="s">
        <v>136</v>
      </c>
      <c r="D817" t="s">
        <v>137</v>
      </c>
    </row>
    <row r="818" spans="1:4">
      <c r="A818" t="s">
        <v>961</v>
      </c>
      <c r="B818">
        <v>252206</v>
      </c>
      <c r="C818" t="s">
        <v>139</v>
      </c>
      <c r="D818" t="s">
        <v>140</v>
      </c>
    </row>
    <row r="819" spans="1:4">
      <c r="A819" t="s">
        <v>962</v>
      </c>
      <c r="B819">
        <v>171962</v>
      </c>
      <c r="C819" t="s">
        <v>146</v>
      </c>
      <c r="D819" t="s">
        <v>147</v>
      </c>
    </row>
    <row r="820" spans="1:4">
      <c r="A820" t="s">
        <v>963</v>
      </c>
      <c r="B820">
        <v>82798</v>
      </c>
      <c r="C820" t="s">
        <v>136</v>
      </c>
      <c r="D820" t="s">
        <v>137</v>
      </c>
    </row>
    <row r="821" spans="1:4">
      <c r="A821" t="s">
        <v>964</v>
      </c>
      <c r="B821">
        <v>82824</v>
      </c>
      <c r="C821" t="s">
        <v>136</v>
      </c>
      <c r="D821" t="s">
        <v>137</v>
      </c>
    </row>
    <row r="822" spans="1:4">
      <c r="A822" t="s">
        <v>965</v>
      </c>
      <c r="B822">
        <v>252213</v>
      </c>
      <c r="C822" t="s">
        <v>133</v>
      </c>
      <c r="D822" t="s">
        <v>134</v>
      </c>
    </row>
    <row r="823" spans="1:4">
      <c r="A823" t="s">
        <v>966</v>
      </c>
      <c r="B823">
        <v>252228</v>
      </c>
      <c r="C823" t="s">
        <v>139</v>
      </c>
      <c r="D823" t="s">
        <v>140</v>
      </c>
    </row>
    <row r="824" spans="1:4">
      <c r="A824" t="s">
        <v>967</v>
      </c>
      <c r="B824">
        <v>431495</v>
      </c>
      <c r="C824" t="s">
        <v>167</v>
      </c>
      <c r="D824" t="s">
        <v>168</v>
      </c>
    </row>
    <row r="825" spans="1:4">
      <c r="A825" t="s">
        <v>968</v>
      </c>
      <c r="B825">
        <v>431508</v>
      </c>
      <c r="C825" t="s">
        <v>167</v>
      </c>
      <c r="D825" t="s">
        <v>168</v>
      </c>
    </row>
    <row r="826" spans="1:4">
      <c r="A826" t="s">
        <v>969</v>
      </c>
      <c r="B826">
        <v>82830</v>
      </c>
      <c r="C826" t="s">
        <v>143</v>
      </c>
      <c r="D826" t="s">
        <v>144</v>
      </c>
    </row>
    <row r="827" spans="1:4">
      <c r="A827" t="s">
        <v>970</v>
      </c>
      <c r="B827">
        <v>252234</v>
      </c>
      <c r="C827" t="s">
        <v>139</v>
      </c>
      <c r="D827" t="s">
        <v>140</v>
      </c>
    </row>
    <row r="828" spans="1:4">
      <c r="A828" t="s">
        <v>971</v>
      </c>
      <c r="B828">
        <v>82845</v>
      </c>
      <c r="C828" t="s">
        <v>136</v>
      </c>
      <c r="D828" t="s">
        <v>137</v>
      </c>
    </row>
    <row r="829" spans="1:4">
      <c r="A829" t="s">
        <v>972</v>
      </c>
      <c r="B829">
        <v>82858</v>
      </c>
      <c r="C829" t="s">
        <v>143</v>
      </c>
      <c r="D829" t="s">
        <v>144</v>
      </c>
    </row>
    <row r="830" spans="1:4">
      <c r="A830" t="s">
        <v>973</v>
      </c>
      <c r="B830">
        <v>252249</v>
      </c>
      <c r="C830" t="s">
        <v>139</v>
      </c>
      <c r="D830" t="s">
        <v>140</v>
      </c>
    </row>
    <row r="831" spans="1:4">
      <c r="A831" t="s">
        <v>974</v>
      </c>
      <c r="B831">
        <v>252252</v>
      </c>
      <c r="C831" t="s">
        <v>139</v>
      </c>
      <c r="D831" t="s">
        <v>140</v>
      </c>
    </row>
    <row r="832" spans="1:4">
      <c r="A832" t="s">
        <v>975</v>
      </c>
      <c r="B832">
        <v>252271</v>
      </c>
      <c r="C832" t="s">
        <v>133</v>
      </c>
      <c r="D832" t="s">
        <v>134</v>
      </c>
    </row>
    <row r="833" spans="1:4">
      <c r="A833" t="s">
        <v>976</v>
      </c>
      <c r="B833">
        <v>82861</v>
      </c>
      <c r="C833" t="s">
        <v>162</v>
      </c>
      <c r="D833" t="s">
        <v>163</v>
      </c>
    </row>
    <row r="834" spans="1:4">
      <c r="A834" t="s">
        <v>977</v>
      </c>
      <c r="B834">
        <v>431515</v>
      </c>
      <c r="C834" t="s">
        <v>150</v>
      </c>
      <c r="D834" t="s">
        <v>151</v>
      </c>
    </row>
    <row r="835" spans="1:4">
      <c r="A835" t="s">
        <v>978</v>
      </c>
      <c r="B835">
        <v>431520</v>
      </c>
      <c r="C835" t="s">
        <v>167</v>
      </c>
      <c r="D835" t="s">
        <v>168</v>
      </c>
    </row>
    <row r="836" spans="1:4">
      <c r="A836" t="s">
        <v>979</v>
      </c>
      <c r="B836">
        <v>252265</v>
      </c>
      <c r="C836" t="s">
        <v>139</v>
      </c>
      <c r="D836" t="s">
        <v>140</v>
      </c>
    </row>
    <row r="837" spans="1:4">
      <c r="A837" t="s">
        <v>980</v>
      </c>
      <c r="B837">
        <v>431536</v>
      </c>
      <c r="C837" t="s">
        <v>150</v>
      </c>
      <c r="D837" t="s">
        <v>151</v>
      </c>
    </row>
    <row r="838" spans="1:4">
      <c r="A838" t="s">
        <v>981</v>
      </c>
      <c r="B838">
        <v>252287</v>
      </c>
      <c r="C838" t="s">
        <v>139</v>
      </c>
      <c r="D838" t="s">
        <v>140</v>
      </c>
    </row>
    <row r="839" spans="1:4">
      <c r="A839" t="s">
        <v>982</v>
      </c>
      <c r="B839">
        <v>259078</v>
      </c>
      <c r="C839" t="s">
        <v>139</v>
      </c>
      <c r="D839" t="s">
        <v>140</v>
      </c>
    </row>
    <row r="840" spans="1:4">
      <c r="A840" t="s">
        <v>983</v>
      </c>
      <c r="B840">
        <v>252304</v>
      </c>
      <c r="C840" t="s">
        <v>139</v>
      </c>
      <c r="D840" t="s">
        <v>140</v>
      </c>
    </row>
    <row r="841" spans="1:4">
      <c r="A841" t="s">
        <v>984</v>
      </c>
      <c r="B841">
        <v>252311</v>
      </c>
      <c r="C841" t="s">
        <v>139</v>
      </c>
      <c r="D841" t="s">
        <v>140</v>
      </c>
    </row>
    <row r="842" spans="1:4">
      <c r="A842" t="s">
        <v>985</v>
      </c>
      <c r="B842">
        <v>82877</v>
      </c>
      <c r="C842" t="s">
        <v>162</v>
      </c>
      <c r="D842" t="s">
        <v>163</v>
      </c>
    </row>
    <row r="843" spans="1:4">
      <c r="A843" t="s">
        <v>986</v>
      </c>
      <c r="B843">
        <v>82883</v>
      </c>
      <c r="C843" t="s">
        <v>162</v>
      </c>
      <c r="D843" t="s">
        <v>163</v>
      </c>
    </row>
    <row r="844" spans="1:4">
      <c r="A844" t="s">
        <v>987</v>
      </c>
      <c r="B844">
        <v>82896</v>
      </c>
      <c r="C844" t="s">
        <v>136</v>
      </c>
      <c r="D844" t="s">
        <v>137</v>
      </c>
    </row>
    <row r="845" spans="1:4">
      <c r="A845" t="s">
        <v>988</v>
      </c>
      <c r="B845">
        <v>171978</v>
      </c>
      <c r="C845" t="s">
        <v>146</v>
      </c>
      <c r="D845" t="s">
        <v>147</v>
      </c>
    </row>
    <row r="846" spans="1:4">
      <c r="A846" t="s">
        <v>989</v>
      </c>
      <c r="B846">
        <v>252326</v>
      </c>
      <c r="C846" t="s">
        <v>139</v>
      </c>
      <c r="D846" t="s">
        <v>140</v>
      </c>
    </row>
    <row r="847" spans="1:4">
      <c r="A847" t="s">
        <v>990</v>
      </c>
      <c r="B847">
        <v>252332</v>
      </c>
      <c r="C847" t="s">
        <v>139</v>
      </c>
      <c r="D847" t="s">
        <v>140</v>
      </c>
    </row>
    <row r="848" spans="1:4">
      <c r="A848" t="s">
        <v>991</v>
      </c>
      <c r="B848">
        <v>171984</v>
      </c>
      <c r="C848" t="s">
        <v>146</v>
      </c>
      <c r="D848" t="s">
        <v>147</v>
      </c>
    </row>
    <row r="849" spans="1:4">
      <c r="A849" t="s">
        <v>992</v>
      </c>
      <c r="B849">
        <v>171997</v>
      </c>
      <c r="C849" t="s">
        <v>146</v>
      </c>
      <c r="D849" t="s">
        <v>147</v>
      </c>
    </row>
    <row r="850" spans="1:4">
      <c r="A850" t="s">
        <v>993</v>
      </c>
      <c r="B850">
        <v>431541</v>
      </c>
      <c r="C850" t="s">
        <v>150</v>
      </c>
      <c r="D850" t="s">
        <v>151</v>
      </c>
    </row>
    <row r="851" spans="1:4">
      <c r="A851" t="s">
        <v>994</v>
      </c>
      <c r="B851">
        <v>172001</v>
      </c>
      <c r="C851" t="s">
        <v>146</v>
      </c>
      <c r="D851" t="s">
        <v>147</v>
      </c>
    </row>
    <row r="852" spans="1:4">
      <c r="A852" t="s">
        <v>995</v>
      </c>
      <c r="B852">
        <v>431554</v>
      </c>
      <c r="C852" t="s">
        <v>167</v>
      </c>
      <c r="D852" t="s">
        <v>168</v>
      </c>
    </row>
    <row r="853" spans="1:4">
      <c r="A853" t="s">
        <v>996</v>
      </c>
      <c r="B853">
        <v>172018</v>
      </c>
      <c r="C853" t="s">
        <v>146</v>
      </c>
      <c r="D853" t="s">
        <v>147</v>
      </c>
    </row>
    <row r="854" spans="1:4">
      <c r="A854" t="s">
        <v>997</v>
      </c>
      <c r="B854">
        <v>172023</v>
      </c>
      <c r="C854" t="s">
        <v>146</v>
      </c>
      <c r="D854" t="s">
        <v>147</v>
      </c>
    </row>
    <row r="855" spans="1:4">
      <c r="A855" t="s">
        <v>998</v>
      </c>
      <c r="B855">
        <v>252347</v>
      </c>
      <c r="C855" t="s">
        <v>133</v>
      </c>
      <c r="D855" t="s">
        <v>134</v>
      </c>
    </row>
    <row r="856" spans="1:4">
      <c r="A856" t="s">
        <v>999</v>
      </c>
      <c r="B856">
        <v>172044</v>
      </c>
      <c r="C856" t="s">
        <v>146</v>
      </c>
      <c r="D856" t="s">
        <v>147</v>
      </c>
    </row>
    <row r="857" spans="1:4">
      <c r="A857" t="s">
        <v>1000</v>
      </c>
      <c r="B857">
        <v>82900</v>
      </c>
      <c r="C857" t="s">
        <v>136</v>
      </c>
      <c r="D857" t="s">
        <v>137</v>
      </c>
    </row>
    <row r="858" spans="1:4">
      <c r="A858" t="s">
        <v>1001</v>
      </c>
      <c r="B858">
        <v>172057</v>
      </c>
      <c r="C858" t="s">
        <v>146</v>
      </c>
      <c r="D858" t="s">
        <v>147</v>
      </c>
    </row>
    <row r="859" spans="1:4">
      <c r="A859" t="s">
        <v>1002</v>
      </c>
      <c r="B859">
        <v>431567</v>
      </c>
      <c r="C859" t="s">
        <v>167</v>
      </c>
      <c r="D859" t="s">
        <v>168</v>
      </c>
    </row>
    <row r="860" spans="1:4">
      <c r="A860" t="s">
        <v>1003</v>
      </c>
      <c r="B860">
        <v>431573</v>
      </c>
      <c r="C860" t="s">
        <v>150</v>
      </c>
      <c r="D860" t="s">
        <v>151</v>
      </c>
    </row>
    <row r="861" spans="1:4">
      <c r="A861" t="s">
        <v>1004</v>
      </c>
      <c r="B861">
        <v>172039</v>
      </c>
      <c r="C861" t="s">
        <v>146</v>
      </c>
      <c r="D861" t="s">
        <v>147</v>
      </c>
    </row>
    <row r="862" spans="1:4">
      <c r="A862" t="s">
        <v>1005</v>
      </c>
      <c r="B862">
        <v>172060</v>
      </c>
      <c r="C862" t="s">
        <v>133</v>
      </c>
      <c r="D862" t="s">
        <v>134</v>
      </c>
    </row>
    <row r="863" spans="1:4">
      <c r="A863" t="s">
        <v>1006</v>
      </c>
      <c r="B863">
        <v>82917</v>
      </c>
      <c r="C863" t="s">
        <v>136</v>
      </c>
      <c r="D863" t="s">
        <v>137</v>
      </c>
    </row>
    <row r="864" spans="1:4">
      <c r="A864" t="s">
        <v>1007</v>
      </c>
      <c r="B864">
        <v>170144</v>
      </c>
      <c r="C864" t="s">
        <v>146</v>
      </c>
      <c r="D864" t="s">
        <v>147</v>
      </c>
    </row>
    <row r="865" spans="1:4">
      <c r="A865" t="s">
        <v>1008</v>
      </c>
      <c r="B865">
        <v>172082</v>
      </c>
      <c r="C865" t="s">
        <v>146</v>
      </c>
      <c r="D865" t="s">
        <v>147</v>
      </c>
    </row>
    <row r="866" spans="1:4">
      <c r="A866" t="s">
        <v>1009</v>
      </c>
      <c r="B866">
        <v>250432</v>
      </c>
      <c r="C866" t="s">
        <v>133</v>
      </c>
      <c r="D866" t="s">
        <v>134</v>
      </c>
    </row>
    <row r="867" spans="1:4">
      <c r="A867" t="s">
        <v>1010</v>
      </c>
      <c r="B867">
        <v>259010</v>
      </c>
      <c r="C867" t="s">
        <v>133</v>
      </c>
      <c r="D867" t="s">
        <v>134</v>
      </c>
    </row>
    <row r="868" spans="1:4">
      <c r="A868" t="s">
        <v>1011</v>
      </c>
      <c r="B868">
        <v>172076</v>
      </c>
      <c r="C868" t="s">
        <v>146</v>
      </c>
      <c r="D868" t="s">
        <v>147</v>
      </c>
    </row>
    <row r="869" spans="1:4">
      <c r="A869" t="s">
        <v>1012</v>
      </c>
      <c r="B869">
        <v>82922</v>
      </c>
      <c r="C869" t="s">
        <v>162</v>
      </c>
      <c r="D869" t="s">
        <v>163</v>
      </c>
    </row>
    <row r="870" spans="1:4">
      <c r="A870" t="s">
        <v>1013</v>
      </c>
      <c r="B870">
        <v>252385</v>
      </c>
      <c r="C870" t="s">
        <v>139</v>
      </c>
      <c r="D870" t="s">
        <v>140</v>
      </c>
    </row>
    <row r="871" spans="1:4">
      <c r="A871" t="s">
        <v>1014</v>
      </c>
      <c r="B871">
        <v>82938</v>
      </c>
      <c r="C871" t="s">
        <v>143</v>
      </c>
      <c r="D871" t="s">
        <v>144</v>
      </c>
    </row>
    <row r="872" spans="1:4">
      <c r="A872" t="s">
        <v>1015</v>
      </c>
      <c r="B872">
        <v>431589</v>
      </c>
      <c r="C872" t="s">
        <v>150</v>
      </c>
      <c r="D872" t="s">
        <v>151</v>
      </c>
    </row>
    <row r="873" spans="1:4">
      <c r="A873" t="s">
        <v>1016</v>
      </c>
      <c r="B873">
        <v>252402</v>
      </c>
      <c r="C873" t="s">
        <v>139</v>
      </c>
      <c r="D873" t="s">
        <v>140</v>
      </c>
    </row>
    <row r="874" spans="1:4">
      <c r="A874" t="s">
        <v>1017</v>
      </c>
      <c r="B874">
        <v>171707</v>
      </c>
      <c r="C874" t="s">
        <v>146</v>
      </c>
      <c r="D874" t="s">
        <v>147</v>
      </c>
    </row>
    <row r="875" spans="1:4">
      <c r="A875" t="s">
        <v>1018</v>
      </c>
      <c r="B875">
        <v>431592</v>
      </c>
      <c r="C875" t="s">
        <v>150</v>
      </c>
      <c r="D875" t="s">
        <v>151</v>
      </c>
    </row>
    <row r="876" spans="1:4">
      <c r="A876" t="s">
        <v>1019</v>
      </c>
      <c r="B876">
        <v>82943</v>
      </c>
      <c r="C876" t="s">
        <v>136</v>
      </c>
      <c r="D876" t="s">
        <v>137</v>
      </c>
    </row>
    <row r="877" spans="1:4">
      <c r="A877" t="s">
        <v>1020</v>
      </c>
      <c r="B877">
        <v>82956</v>
      </c>
      <c r="C877" t="s">
        <v>136</v>
      </c>
      <c r="D877" t="s">
        <v>137</v>
      </c>
    </row>
    <row r="878" spans="1:4">
      <c r="A878" t="s">
        <v>1021</v>
      </c>
      <c r="B878">
        <v>172095</v>
      </c>
      <c r="C878" t="s">
        <v>146</v>
      </c>
      <c r="D878" t="s">
        <v>147</v>
      </c>
    </row>
    <row r="879" spans="1:4">
      <c r="A879" t="s">
        <v>1022</v>
      </c>
      <c r="B879">
        <v>431606</v>
      </c>
      <c r="C879" t="s">
        <v>150</v>
      </c>
      <c r="D879" t="s">
        <v>151</v>
      </c>
    </row>
    <row r="880" spans="1:4">
      <c r="A880" t="s">
        <v>1023</v>
      </c>
      <c r="B880">
        <v>82969</v>
      </c>
      <c r="C880" t="s">
        <v>136</v>
      </c>
      <c r="D880" t="s">
        <v>137</v>
      </c>
    </row>
    <row r="881" spans="1:4">
      <c r="A881" t="s">
        <v>1024</v>
      </c>
      <c r="B881">
        <v>431613</v>
      </c>
      <c r="C881" t="s">
        <v>150</v>
      </c>
      <c r="D881" t="s">
        <v>151</v>
      </c>
    </row>
    <row r="882" spans="1:4">
      <c r="A882" t="s">
        <v>1025</v>
      </c>
      <c r="B882">
        <v>259062</v>
      </c>
      <c r="C882" t="s">
        <v>133</v>
      </c>
      <c r="D882" t="s">
        <v>134</v>
      </c>
    </row>
    <row r="883" spans="1:4">
      <c r="A883" t="s">
        <v>1026</v>
      </c>
      <c r="B883">
        <v>252398</v>
      </c>
      <c r="C883" t="s">
        <v>133</v>
      </c>
      <c r="D883" t="s">
        <v>134</v>
      </c>
    </row>
    <row r="884" spans="1:4">
      <c r="A884" t="s">
        <v>1027</v>
      </c>
      <c r="B884">
        <v>431628</v>
      </c>
      <c r="C884" t="s">
        <v>150</v>
      </c>
      <c r="D884" t="s">
        <v>151</v>
      </c>
    </row>
    <row r="885" spans="1:4">
      <c r="A885" t="s">
        <v>1028</v>
      </c>
      <c r="B885">
        <v>259097</v>
      </c>
      <c r="C885" t="s">
        <v>133</v>
      </c>
      <c r="D885" t="s">
        <v>134</v>
      </c>
    </row>
    <row r="886" spans="1:4">
      <c r="A886" t="s">
        <v>1029</v>
      </c>
      <c r="B886">
        <v>82975</v>
      </c>
      <c r="C886" t="s">
        <v>143</v>
      </c>
      <c r="D886" t="s">
        <v>144</v>
      </c>
    </row>
    <row r="887" spans="1:4">
      <c r="A887" t="s">
        <v>1030</v>
      </c>
      <c r="B887">
        <v>431634</v>
      </c>
      <c r="C887" t="s">
        <v>162</v>
      </c>
      <c r="D887" t="s">
        <v>163</v>
      </c>
    </row>
    <row r="888" spans="1:4">
      <c r="A888" t="s">
        <v>1031</v>
      </c>
      <c r="B888">
        <v>172109</v>
      </c>
      <c r="C888" t="s">
        <v>146</v>
      </c>
      <c r="D888" t="s">
        <v>147</v>
      </c>
    </row>
    <row r="889" spans="1:4">
      <c r="A889" t="s">
        <v>1032</v>
      </c>
      <c r="B889">
        <v>252424</v>
      </c>
      <c r="C889" t="s">
        <v>139</v>
      </c>
      <c r="D889" t="s">
        <v>140</v>
      </c>
    </row>
    <row r="890" spans="1:4">
      <c r="A890" t="s">
        <v>1033</v>
      </c>
      <c r="B890">
        <v>172116</v>
      </c>
      <c r="C890" t="s">
        <v>146</v>
      </c>
      <c r="D890" t="s">
        <v>147</v>
      </c>
    </row>
    <row r="891" spans="1:4">
      <c r="A891" t="s">
        <v>1034</v>
      </c>
      <c r="B891">
        <v>431649</v>
      </c>
      <c r="C891" t="s">
        <v>150</v>
      </c>
      <c r="D891" t="s">
        <v>151</v>
      </c>
    </row>
    <row r="892" spans="1:4">
      <c r="A892" t="s">
        <v>1035</v>
      </c>
      <c r="B892">
        <v>82981</v>
      </c>
      <c r="C892" t="s">
        <v>143</v>
      </c>
      <c r="D892" t="s">
        <v>144</v>
      </c>
    </row>
    <row r="893" spans="1:4">
      <c r="A893" t="s">
        <v>1036</v>
      </c>
      <c r="B893">
        <v>172121</v>
      </c>
      <c r="C893" t="s">
        <v>143</v>
      </c>
      <c r="D893" t="s">
        <v>144</v>
      </c>
    </row>
    <row r="894" spans="1:4">
      <c r="A894" t="s">
        <v>1037</v>
      </c>
      <c r="B894">
        <v>172137</v>
      </c>
      <c r="C894" t="s">
        <v>146</v>
      </c>
      <c r="D894" t="s">
        <v>147</v>
      </c>
    </row>
    <row r="895" spans="1:4">
      <c r="A895" t="s">
        <v>1038</v>
      </c>
      <c r="B895">
        <v>252430</v>
      </c>
      <c r="C895" t="s">
        <v>133</v>
      </c>
      <c r="D895" t="s">
        <v>134</v>
      </c>
    </row>
    <row r="896" spans="1:4">
      <c r="A896" t="s">
        <v>1039</v>
      </c>
      <c r="B896">
        <v>431652</v>
      </c>
      <c r="C896" t="s">
        <v>150</v>
      </c>
      <c r="D896" t="s">
        <v>151</v>
      </c>
    </row>
    <row r="897" spans="1:4">
      <c r="A897" t="s">
        <v>1040</v>
      </c>
      <c r="B897">
        <v>172142</v>
      </c>
      <c r="C897" t="s">
        <v>146</v>
      </c>
      <c r="D897" t="s">
        <v>147</v>
      </c>
    </row>
    <row r="898" spans="1:4">
      <c r="A898" t="s">
        <v>1041</v>
      </c>
      <c r="B898">
        <v>172155</v>
      </c>
      <c r="C898" t="s">
        <v>146</v>
      </c>
      <c r="D898" t="s">
        <v>147</v>
      </c>
    </row>
    <row r="899" spans="1:4">
      <c r="A899" t="s">
        <v>1042</v>
      </c>
      <c r="B899">
        <v>82994</v>
      </c>
      <c r="C899" t="s">
        <v>143</v>
      </c>
      <c r="D899" t="s">
        <v>144</v>
      </c>
    </row>
    <row r="900" spans="1:4">
      <c r="A900" t="s">
        <v>1043</v>
      </c>
      <c r="B900">
        <v>172174</v>
      </c>
      <c r="C900" t="s">
        <v>146</v>
      </c>
      <c r="D900" t="s">
        <v>147</v>
      </c>
    </row>
    <row r="901" spans="1:4">
      <c r="A901" t="s">
        <v>1044</v>
      </c>
      <c r="B901">
        <v>172168</v>
      </c>
      <c r="C901" t="s">
        <v>146</v>
      </c>
      <c r="D901" t="s">
        <v>147</v>
      </c>
    </row>
    <row r="902" spans="1:4">
      <c r="A902" t="s">
        <v>1045</v>
      </c>
      <c r="B902">
        <v>83015</v>
      </c>
      <c r="C902" t="s">
        <v>136</v>
      </c>
      <c r="D902" t="s">
        <v>137</v>
      </c>
    </row>
    <row r="903" spans="1:4">
      <c r="A903" t="s">
        <v>1046</v>
      </c>
      <c r="B903">
        <v>83008</v>
      </c>
      <c r="C903" t="s">
        <v>136</v>
      </c>
      <c r="D903" t="s">
        <v>137</v>
      </c>
    </row>
    <row r="904" spans="1:4">
      <c r="A904" t="s">
        <v>1047</v>
      </c>
      <c r="B904">
        <v>172180</v>
      </c>
      <c r="C904" t="s">
        <v>146</v>
      </c>
      <c r="D904" t="s">
        <v>147</v>
      </c>
    </row>
    <row r="905" spans="1:4">
      <c r="A905" t="s">
        <v>1048</v>
      </c>
      <c r="B905">
        <v>172207</v>
      </c>
      <c r="C905" t="s">
        <v>143</v>
      </c>
      <c r="D905" t="s">
        <v>144</v>
      </c>
    </row>
    <row r="906" spans="1:4">
      <c r="A906" t="s">
        <v>1049</v>
      </c>
      <c r="B906">
        <v>172214</v>
      </c>
      <c r="C906" t="s">
        <v>146</v>
      </c>
      <c r="D906" t="s">
        <v>147</v>
      </c>
    </row>
    <row r="907" spans="1:4">
      <c r="A907" t="s">
        <v>1050</v>
      </c>
      <c r="B907">
        <v>83054</v>
      </c>
      <c r="C907" t="s">
        <v>162</v>
      </c>
      <c r="D907" t="s">
        <v>163</v>
      </c>
    </row>
    <row r="908" spans="1:4">
      <c r="A908" t="s">
        <v>1051</v>
      </c>
      <c r="B908">
        <v>252445</v>
      </c>
      <c r="C908" t="s">
        <v>139</v>
      </c>
      <c r="D908" t="s">
        <v>140</v>
      </c>
    </row>
    <row r="909" spans="1:4">
      <c r="A909" t="s">
        <v>1052</v>
      </c>
      <c r="B909">
        <v>172235</v>
      </c>
      <c r="C909" t="s">
        <v>146</v>
      </c>
      <c r="D909" t="s">
        <v>147</v>
      </c>
    </row>
    <row r="910" spans="1:4">
      <c r="A910" t="s">
        <v>1053</v>
      </c>
      <c r="B910">
        <v>431750</v>
      </c>
      <c r="C910" t="s">
        <v>167</v>
      </c>
      <c r="D910" t="s">
        <v>168</v>
      </c>
    </row>
    <row r="911" spans="1:4">
      <c r="A911" t="s">
        <v>1054</v>
      </c>
      <c r="B911">
        <v>83067</v>
      </c>
      <c r="C911" t="s">
        <v>136</v>
      </c>
      <c r="D911" t="s">
        <v>137</v>
      </c>
    </row>
    <row r="912" spans="1:4">
      <c r="A912" t="s">
        <v>1055</v>
      </c>
      <c r="B912">
        <v>252458</v>
      </c>
      <c r="C912" t="s">
        <v>133</v>
      </c>
      <c r="D912" t="s">
        <v>134</v>
      </c>
    </row>
    <row r="913" spans="1:4">
      <c r="A913" t="s">
        <v>1056</v>
      </c>
      <c r="B913">
        <v>172240</v>
      </c>
      <c r="C913" t="s">
        <v>146</v>
      </c>
      <c r="D913" t="s">
        <v>147</v>
      </c>
    </row>
    <row r="914" spans="1:4">
      <c r="A914" t="s">
        <v>1057</v>
      </c>
      <c r="B914">
        <v>431665</v>
      </c>
      <c r="C914" t="s">
        <v>150</v>
      </c>
      <c r="D914" t="s">
        <v>151</v>
      </c>
    </row>
    <row r="915" spans="1:4">
      <c r="A915" t="s">
        <v>1058</v>
      </c>
      <c r="B915">
        <v>172253</v>
      </c>
      <c r="C915" t="s">
        <v>146</v>
      </c>
      <c r="D915" t="s">
        <v>147</v>
      </c>
    </row>
    <row r="916" spans="1:4">
      <c r="A916" t="s">
        <v>1059</v>
      </c>
      <c r="B916">
        <v>172266</v>
      </c>
      <c r="C916" t="s">
        <v>146</v>
      </c>
      <c r="D916" t="s">
        <v>147</v>
      </c>
    </row>
    <row r="917" spans="1:4">
      <c r="A917" t="s">
        <v>1060</v>
      </c>
      <c r="B917">
        <v>172272</v>
      </c>
      <c r="C917" t="s">
        <v>146</v>
      </c>
      <c r="D917" t="s">
        <v>147</v>
      </c>
    </row>
    <row r="918" spans="1:4">
      <c r="A918" t="s">
        <v>1061</v>
      </c>
      <c r="B918">
        <v>252477</v>
      </c>
      <c r="C918" t="s">
        <v>133</v>
      </c>
      <c r="D918" t="s">
        <v>134</v>
      </c>
    </row>
    <row r="919" spans="1:4">
      <c r="A919" t="s">
        <v>1062</v>
      </c>
      <c r="B919">
        <v>172288</v>
      </c>
      <c r="C919" t="s">
        <v>146</v>
      </c>
      <c r="D919" t="s">
        <v>147</v>
      </c>
    </row>
    <row r="920" spans="1:4">
      <c r="A920" t="s">
        <v>1063</v>
      </c>
      <c r="B920">
        <v>252483</v>
      </c>
      <c r="C920" t="s">
        <v>139</v>
      </c>
      <c r="D920" t="s">
        <v>140</v>
      </c>
    </row>
    <row r="921" spans="1:4">
      <c r="A921" t="s">
        <v>1064</v>
      </c>
      <c r="B921">
        <v>252542</v>
      </c>
      <c r="C921" t="s">
        <v>139</v>
      </c>
      <c r="D921" t="s">
        <v>140</v>
      </c>
    </row>
    <row r="922" spans="1:4">
      <c r="A922" t="s">
        <v>1065</v>
      </c>
      <c r="B922">
        <v>252496</v>
      </c>
      <c r="C922" t="s">
        <v>139</v>
      </c>
      <c r="D922" t="s">
        <v>140</v>
      </c>
    </row>
    <row r="923" spans="1:4">
      <c r="A923" t="s">
        <v>1066</v>
      </c>
      <c r="B923">
        <v>252509</v>
      </c>
      <c r="C923" t="s">
        <v>139</v>
      </c>
      <c r="D923" t="s">
        <v>140</v>
      </c>
    </row>
    <row r="924" spans="1:4">
      <c r="A924" t="s">
        <v>1067</v>
      </c>
      <c r="B924">
        <v>431687</v>
      </c>
      <c r="C924" t="s">
        <v>150</v>
      </c>
      <c r="D924" t="s">
        <v>151</v>
      </c>
    </row>
    <row r="925" spans="1:4">
      <c r="A925" t="s">
        <v>1068</v>
      </c>
      <c r="B925">
        <v>83036</v>
      </c>
      <c r="C925" t="s">
        <v>143</v>
      </c>
      <c r="D925" t="s">
        <v>144</v>
      </c>
    </row>
    <row r="926" spans="1:4">
      <c r="A926" t="s">
        <v>1069</v>
      </c>
      <c r="B926">
        <v>252516</v>
      </c>
      <c r="C926" t="s">
        <v>139</v>
      </c>
      <c r="D926" t="s">
        <v>140</v>
      </c>
    </row>
    <row r="927" spans="1:4">
      <c r="A927" t="s">
        <v>1070</v>
      </c>
      <c r="B927">
        <v>83020</v>
      </c>
      <c r="C927" t="s">
        <v>162</v>
      </c>
      <c r="D927" t="s">
        <v>163</v>
      </c>
    </row>
    <row r="928" spans="1:4">
      <c r="A928" t="s">
        <v>1071</v>
      </c>
      <c r="B928">
        <v>89024</v>
      </c>
      <c r="C928" t="s">
        <v>136</v>
      </c>
      <c r="D928" t="s">
        <v>137</v>
      </c>
    </row>
    <row r="929" spans="1:4">
      <c r="A929" t="s">
        <v>1072</v>
      </c>
      <c r="B929">
        <v>431671</v>
      </c>
      <c r="C929" t="s">
        <v>150</v>
      </c>
      <c r="D929" t="s">
        <v>151</v>
      </c>
    </row>
    <row r="930" spans="1:4">
      <c r="A930" t="s">
        <v>1073</v>
      </c>
      <c r="B930">
        <v>83073</v>
      </c>
      <c r="C930" t="s">
        <v>162</v>
      </c>
      <c r="D930" t="s">
        <v>163</v>
      </c>
    </row>
    <row r="931" spans="1:4">
      <c r="A931" t="s">
        <v>1074</v>
      </c>
      <c r="B931">
        <v>431690</v>
      </c>
      <c r="C931" t="s">
        <v>150</v>
      </c>
      <c r="D931" t="s">
        <v>151</v>
      </c>
    </row>
    <row r="932" spans="1:4">
      <c r="A932" t="s">
        <v>1075</v>
      </c>
      <c r="B932">
        <v>431704</v>
      </c>
      <c r="C932" t="s">
        <v>150</v>
      </c>
      <c r="D932" t="s">
        <v>151</v>
      </c>
    </row>
    <row r="933" spans="1:4">
      <c r="A933" t="s">
        <v>1076</v>
      </c>
      <c r="B933">
        <v>172305</v>
      </c>
      <c r="C933" t="s">
        <v>146</v>
      </c>
      <c r="D933" t="s">
        <v>147</v>
      </c>
    </row>
    <row r="934" spans="1:4">
      <c r="A934" t="s">
        <v>1077</v>
      </c>
      <c r="B934">
        <v>252521</v>
      </c>
      <c r="C934" t="s">
        <v>139</v>
      </c>
      <c r="D934" t="s">
        <v>140</v>
      </c>
    </row>
    <row r="935" spans="1:4">
      <c r="A935" t="s">
        <v>1078</v>
      </c>
      <c r="B935">
        <v>431711</v>
      </c>
      <c r="C935" t="s">
        <v>150</v>
      </c>
      <c r="D935" t="s">
        <v>151</v>
      </c>
    </row>
    <row r="936" spans="1:4">
      <c r="A936" t="s">
        <v>1079</v>
      </c>
      <c r="B936">
        <v>82140</v>
      </c>
      <c r="C936" t="s">
        <v>136</v>
      </c>
      <c r="D936" t="s">
        <v>137</v>
      </c>
    </row>
    <row r="937" spans="1:4">
      <c r="A937" t="s">
        <v>1080</v>
      </c>
      <c r="B937">
        <v>82191</v>
      </c>
      <c r="C937" t="s">
        <v>136</v>
      </c>
      <c r="D937" t="s">
        <v>137</v>
      </c>
    </row>
    <row r="938" spans="1:4">
      <c r="A938" t="s">
        <v>1081</v>
      </c>
      <c r="B938">
        <v>172229</v>
      </c>
      <c r="C938" t="s">
        <v>146</v>
      </c>
      <c r="D938" t="s">
        <v>147</v>
      </c>
    </row>
    <row r="939" spans="1:4">
      <c r="A939" t="s">
        <v>1082</v>
      </c>
      <c r="B939">
        <v>431726</v>
      </c>
      <c r="C939" t="s">
        <v>150</v>
      </c>
      <c r="D939" t="s">
        <v>151</v>
      </c>
    </row>
    <row r="940" spans="1:4">
      <c r="A940" t="s">
        <v>1083</v>
      </c>
      <c r="B940">
        <v>431732</v>
      </c>
      <c r="C940" t="s">
        <v>150</v>
      </c>
      <c r="D940" t="s">
        <v>151</v>
      </c>
    </row>
    <row r="941" spans="1:4">
      <c r="A941" t="s">
        <v>1084</v>
      </c>
      <c r="B941">
        <v>431747</v>
      </c>
      <c r="C941" t="s">
        <v>150</v>
      </c>
      <c r="D941" t="s">
        <v>151</v>
      </c>
    </row>
    <row r="942" spans="1:4">
      <c r="A942" t="s">
        <v>1085</v>
      </c>
      <c r="B942">
        <v>83041</v>
      </c>
      <c r="C942" t="s">
        <v>162</v>
      </c>
      <c r="D942" t="s">
        <v>163</v>
      </c>
    </row>
    <row r="943" spans="1:4">
      <c r="A943" t="s">
        <v>1086</v>
      </c>
      <c r="B943">
        <v>172333</v>
      </c>
      <c r="C943" t="s">
        <v>146</v>
      </c>
      <c r="D943" t="s">
        <v>147</v>
      </c>
    </row>
    <row r="944" spans="1:4">
      <c r="A944" t="s">
        <v>1087</v>
      </c>
      <c r="B944">
        <v>172327</v>
      </c>
      <c r="C944" t="s">
        <v>146</v>
      </c>
      <c r="D944" t="s">
        <v>147</v>
      </c>
    </row>
    <row r="945" spans="1:4">
      <c r="A945" t="s">
        <v>1088</v>
      </c>
      <c r="B945">
        <v>252537</v>
      </c>
      <c r="C945" t="s">
        <v>139</v>
      </c>
      <c r="D945" t="s">
        <v>140</v>
      </c>
    </row>
    <row r="946" spans="1:4">
      <c r="A946" t="s">
        <v>1089</v>
      </c>
      <c r="B946">
        <v>431763</v>
      </c>
      <c r="C946" t="s">
        <v>150</v>
      </c>
      <c r="D946" t="s">
        <v>151</v>
      </c>
    </row>
    <row r="947" spans="1:4">
      <c r="A947" t="s">
        <v>1090</v>
      </c>
      <c r="B947">
        <v>252555</v>
      </c>
      <c r="C947" t="s">
        <v>139</v>
      </c>
      <c r="D947" t="s">
        <v>140</v>
      </c>
    </row>
    <row r="948" spans="1:4">
      <c r="A948" t="s">
        <v>1091</v>
      </c>
      <c r="B948">
        <v>431779</v>
      </c>
      <c r="C948" t="s">
        <v>167</v>
      </c>
      <c r="D948" t="s">
        <v>168</v>
      </c>
    </row>
    <row r="949" spans="1:4">
      <c r="A949" t="s">
        <v>1092</v>
      </c>
      <c r="B949">
        <v>431785</v>
      </c>
      <c r="C949" t="s">
        <v>150</v>
      </c>
      <c r="D949" t="s">
        <v>151</v>
      </c>
    </row>
    <row r="950" spans="1:4">
      <c r="A950" t="s">
        <v>1093</v>
      </c>
      <c r="B950">
        <v>83089</v>
      </c>
      <c r="C950" t="s">
        <v>143</v>
      </c>
      <c r="D950" t="s">
        <v>144</v>
      </c>
    </row>
    <row r="951" spans="1:4">
      <c r="A951" t="s">
        <v>1094</v>
      </c>
      <c r="B951">
        <v>430521</v>
      </c>
      <c r="C951" t="s">
        <v>167</v>
      </c>
      <c r="D951" t="s">
        <v>168</v>
      </c>
    </row>
  </sheetData>
  <sortState xmlns:xlrd2="http://schemas.microsoft.com/office/spreadsheetml/2017/richdata2" ref="A5:D957">
    <sortCondition ref="A5:A95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7654CCD3CD8429345E55F4D1357A3" ma:contentTypeVersion="12" ma:contentTypeDescription="Crea un document nou" ma:contentTypeScope="" ma:versionID="d5064354d4475eba980ff133f79bd8d4">
  <xsd:schema xmlns:xsd="http://www.w3.org/2001/XMLSchema" xmlns:xs="http://www.w3.org/2001/XMLSchema" xmlns:p="http://schemas.microsoft.com/office/2006/metadata/properties" xmlns:ns2="69c11177-adea-4a8c-9af1-536775451432" xmlns:ns3="2c598f3d-5199-46e9-abe8-f10701228389" targetNamespace="http://schemas.microsoft.com/office/2006/metadata/properties" ma:root="true" ma:fieldsID="90f42e8fcc52f9fdec7e3f5420d6149c" ns2:_="" ns3:_="">
    <xsd:import namespace="69c11177-adea-4a8c-9af1-536775451432"/>
    <xsd:import namespace="2c598f3d-5199-46e9-abe8-f107012283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11177-adea-4a8c-9af1-5367754514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98f3d-5199-46e9-abe8-f107012283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FABEBA0-E172-4925-B871-2379B78587C0}"/>
</file>

<file path=customXml/itemProps2.xml><?xml version="1.0" encoding="utf-8"?>
<ds:datastoreItem xmlns:ds="http://schemas.openxmlformats.org/officeDocument/2006/customXml" ds:itemID="{89505ADC-CF28-4EA0-84D3-90A66FC91BB9}"/>
</file>

<file path=customXml/itemProps3.xml><?xml version="1.0" encoding="utf-8"?>
<ds:datastoreItem xmlns:ds="http://schemas.openxmlformats.org/officeDocument/2006/customXml" ds:itemID="{E16AACDD-F3C7-48CF-94B6-1804B53C147C}"/>
</file>

<file path=customXml/itemProps4.xml><?xml version="1.0" encoding="utf-8"?>
<ds:datastoreItem xmlns:ds="http://schemas.openxmlformats.org/officeDocument/2006/customXml" ds:itemID="{9CE10C12-D6D3-4F0C-AC10-6892B0165EFF}"/>
</file>

<file path=customXml/itemProps5.xml><?xml version="1.0" encoding="utf-8"?>
<ds:datastoreItem xmlns:ds="http://schemas.openxmlformats.org/officeDocument/2006/customXml" ds:itemID="{31199BB5-F48F-4ABE-89AE-92E90E9257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CTTI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Gutiérrez Fernández, Manuel</dc:creator>
  <cp:keywords/>
  <dc:description/>
  <cp:lastModifiedBy>Gutiérrez Fernández, Manuel</cp:lastModifiedBy>
  <cp:revision/>
  <dcterms:created xsi:type="dcterms:W3CDTF">2020-03-05T12:45:59Z</dcterms:created>
  <dcterms:modified xsi:type="dcterms:W3CDTF">2020-10-09T08:53:44Z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0x0101005D07654CCD3CD8429345E55F4D1357A3</vt:lpwstr>
  </property>
</Properties>
</file>